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315" windowHeight="924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<sst xmlns="http://schemas.openxmlformats.org/spreadsheetml/2006/main" count="112" uniqueCount="105">
  <si>
    <t>לגבי עובד עם ילד אחד או עם שניים או לגבי מי שהוא בגיל 55 ומעלה</t>
  </si>
  <si>
    <t>גובה הכנסה</t>
  </si>
  <si>
    <t>סכום קבוע</t>
  </si>
  <si>
    <t>שיעור מחלק ההכנסה</t>
  </si>
  <si>
    <t>חלק ההכנסה = שיעור העולה על:</t>
  </si>
  <si>
    <t>אם התוצאה היא פחות מ-20, אזי היא שווה ל-0</t>
  </si>
  <si>
    <t>האם יש זכות אחרת במקרקעין?</t>
  </si>
  <si>
    <t>אם נמוך מ-1725 ₪ - לא זכאי.</t>
  </si>
  <si>
    <t>עובד שהוא עם שלושה ילדים ויותר</t>
  </si>
  <si>
    <t>לגבי עובד עם 3 ילדים או יותר</t>
  </si>
  <si>
    <t>האם יוגדר כעצמאי או כשכיר</t>
  </si>
  <si>
    <t>סכום כשכיר קובע</t>
  </si>
  <si>
    <t>פרק ב' או פרק ג'?</t>
  </si>
  <si>
    <t>השנה בו יתחילו ההטבות</t>
  </si>
  <si>
    <t>חישוב המענק הבסיסי</t>
  </si>
  <si>
    <t xml:space="preserve">מ - </t>
  </si>
  <si>
    <t>עד</t>
  </si>
  <si>
    <t>ס"ה הכנסה</t>
  </si>
  <si>
    <t>לאיזה שורה בטבלה שייך</t>
  </si>
  <si>
    <t>שלב א' - לאיזו קטגוריה הוא שייך</t>
  </si>
  <si>
    <t xml:space="preserve">שלב ב' - </t>
  </si>
  <si>
    <t>חישוב המענק הבסיסי המגיע</t>
  </si>
  <si>
    <t>סכום המענק</t>
  </si>
  <si>
    <t>הסכום הקבוע</t>
  </si>
  <si>
    <t>הסכום להפחתה</t>
  </si>
  <si>
    <t>סכום ההכנסה לחישוב</t>
  </si>
  <si>
    <t>הסכום המשתנה</t>
  </si>
  <si>
    <t>האחוז להכפלה</t>
  </si>
  <si>
    <t xml:space="preserve">שלב ג' </t>
  </si>
  <si>
    <t>האם הסכום עולה על 20 ₪?</t>
  </si>
  <si>
    <t>שלב ד' - בדיקת זכאות בהתחשב בהכנסות בן הזוג</t>
  </si>
  <si>
    <t>שלב ד(1) - חישוב ההכנסה העודפת</t>
  </si>
  <si>
    <t>סך הכנסות בני הזוג</t>
  </si>
  <si>
    <t>סכום קבוע בסעיף</t>
  </si>
  <si>
    <t>סך הכנסות העובד</t>
  </si>
  <si>
    <t>פחות הסכום בסעיף</t>
  </si>
  <si>
    <t>סך הכנסות בן זוג</t>
  </si>
  <si>
    <t>הפרש חיובי</t>
  </si>
  <si>
    <t>ההכנסה העודפת</t>
  </si>
  <si>
    <t>שלב ד(2)</t>
  </si>
  <si>
    <t>חישוב הסכום שיש להפחית מהמענק</t>
  </si>
  <si>
    <t>השיעור להכפלה בה'עודפת</t>
  </si>
  <si>
    <t>ס"ה סכום להפחתה</t>
  </si>
  <si>
    <t>שלב ד(3) - גובה המענק בינתיים</t>
  </si>
  <si>
    <t>ס"ה מענק בסיסי</t>
  </si>
  <si>
    <t>סכום להפחתה</t>
  </si>
  <si>
    <t>מענק בינתיים</t>
  </si>
  <si>
    <t>שלב ד(4) - בדיקה אם נמוך מ-20 ₪</t>
  </si>
  <si>
    <t>האם נמוך מ-20?</t>
  </si>
  <si>
    <t>ס"ה מענק</t>
  </si>
  <si>
    <t>ס"ה המענק החודשי</t>
  </si>
  <si>
    <t xml:space="preserve"> יש לעגל את הגיל כלפי מטה. </t>
  </si>
  <si>
    <t>שלב ה - האם זכאי למענק</t>
  </si>
  <si>
    <t>גיל</t>
  </si>
  <si>
    <t>מס' ילדים</t>
  </si>
  <si>
    <t>זכות במקרקעין</t>
  </si>
  <si>
    <t>מס' דירות</t>
  </si>
  <si>
    <t>הם זכאי למענק?</t>
  </si>
  <si>
    <t>מה גובה המענק בהתחשב בזכות למענק</t>
  </si>
  <si>
    <t>המחשבון הנ"ל מחשב את סכום המענק המגיע, במישור הבסיסי ביותר.</t>
  </si>
  <si>
    <t>כך, אם יש לעובד הכנסה שמוגדרת כהכנסה נוספת (הכנסה מקצבה למשל או מגמלאות מסוימות של ביטוח לאומי), המענק עשוי לקטון.</t>
  </si>
  <si>
    <t>יש לשים לב:</t>
  </si>
  <si>
    <t>ברירת המחדל = לא.</t>
  </si>
  <si>
    <t>הערות חשובות:</t>
  </si>
  <si>
    <t>₪</t>
  </si>
  <si>
    <t>החל משנת</t>
  </si>
  <si>
    <t>בדיקה האם מדובר בעצמאי או בשכיר</t>
  </si>
  <si>
    <t>האם כשכיר משתכר לפחות 1725 ₪?</t>
  </si>
  <si>
    <t>האם כשכיר משתכר יותר מכעצמאי</t>
  </si>
  <si>
    <t>לפי החוק הוא נחשב כ:</t>
  </si>
  <si>
    <t>לפי חוזר מ"ה הוא נחשב כ:</t>
  </si>
  <si>
    <t xml:space="preserve">1. </t>
  </si>
  <si>
    <t xml:space="preserve">לגבי מי שיש לו הכנסה הן כעצמאי והן כשכיר, יש הבדל בין ההתייחסות אליו בחוק לבין ההתייחסות אליו בחוזר שהפיצה רשות המיסים </t>
  </si>
  <si>
    <t>בחודש דצמבר 2007, כך שעל פי החוק, מי שהכנסתו מעל 1,725 ₪ כשכיר, ייחשב כשכיר ואילו על פי החוזר, מי שהכנסתו כשכיר גדולה</t>
  </si>
  <si>
    <t>מהכנסתו כעצמאי ייחשב כשכיר.</t>
  </si>
  <si>
    <t>לדבר יש משמעות ביחס לשנה שבה הוא יתחיל להיות זכאי למענק, לשכיר - שנת 2007 ואילו לעצמאי - שנת 2008.</t>
  </si>
  <si>
    <t>המחשבון קובע את שנת התחילה לפי הוראות החוק. ייתכן שלפי החוזר התוצאה תהיה שונה, לגבי מי שיש לו הכנסה גם כעצמאי.</t>
  </si>
  <si>
    <t>נוסחאות וחישובים:</t>
  </si>
  <si>
    <t>הכנסה חודשית ממוצעת* כשכיר:</t>
  </si>
  <si>
    <t>הכנסה חודשית ממוצעת* כעצמאי:</t>
  </si>
  <si>
    <t>כדי לקבל את המענק בגין שנת 2007, על העובד להגיש למס הכנסה תביעה לקבלת המענק, בטופס מיוחד, בתקופה שמ-1 לינואר 2008 עד יום 30 בספטמבר. מומלץ לעשות זאת באמצעות מייצג (רואה חשבון או יועץ מס).</t>
  </si>
  <si>
    <t>כמה דירות בבעלותך?</t>
  </si>
  <si>
    <t>מה גילך בסוף שנת 2007?</t>
  </si>
  <si>
    <t>מספר ילדים (מתחת לגיל 19) בשנה זו:</t>
  </si>
  <si>
    <t>קביעה האם גובה הזכאות מושפע (מופחת) בשל כך שיש הכנסות בני זוג</t>
  </si>
  <si>
    <t>האם המענק מושפע מכך שיש לב"ז הכנסות? (true=כן, false=לא)</t>
  </si>
  <si>
    <t>סך הכנסות בת/ן הזוג:</t>
  </si>
  <si>
    <t>האם אתה תושב ישוב בו מופעלת תכנית ויסקונסין?</t>
  </si>
  <si>
    <t>האם גר ביישוב שילוב?</t>
  </si>
  <si>
    <t>קביעת השנה בה יתחיל להיות זכאי למענק:</t>
  </si>
  <si>
    <t>הערה: הכנסה חודשית ממוצעת = סך ההכנסה השנתית מחולקת במספר חודשי העבודה שעבדת במהלך השנה (מינואר עד פברואר)</t>
  </si>
  <si>
    <t>2.</t>
  </si>
  <si>
    <t>3.</t>
  </si>
  <si>
    <t>הוראות החוק לגבי מי שיש לבן זוגו הכנסות, אינן ברורות דיין. המחשבון הנ"ל מבוסס על הפרשנות שלי להוראות החוק. ייתכן שרשות המיסים תוציא</t>
  </si>
  <si>
    <t xml:space="preserve">הבהרה בענין, שתהיה שונה מהפרשנות שלי. </t>
  </si>
  <si>
    <t>כרגע, לפי מה שניתן להבין מהוראות החוק, ייתכן מצב שלבן הזוג תהיה הכנסה נמוכה מאוד (שקל אחד - לצורך הענין), שתקטין מאוד</t>
  </si>
  <si>
    <t>את הזכאות למענק. נמתין להבהרות מרשות המיסים.</t>
  </si>
  <si>
    <t xml:space="preserve">כמו"כ ייתכן גם המצב הבא: </t>
  </si>
  <si>
    <t>משפחה א' שבה הכנסה לגבר -4000 ₪  ולאשה 4,000 ₪ (יחד 8,000 ₪).</t>
  </si>
  <si>
    <t>משפחה ב' שבה הכנסה לגבר 3000 ₪ ולאשה 5,000 ₪ (יחד, שוב 8,000 ₪).</t>
  </si>
  <si>
    <t>כאשר במשפחה א' תהיה זכאות למענק של 400 ₪ ובמשפחה ב' תהיה זכאות למענק של 165 ₪ בלבד. זאת, למרות שבשתי המשפחות</t>
  </si>
  <si>
    <t>ההכנסה המשותפת של שני בני הזוג זהה (8,000 ₪).</t>
  </si>
  <si>
    <t>לחץ למחוק תאים</t>
  </si>
  <si>
    <t>יעוץ ומידע לעצמאים ולשכירים: pensiah@gmail.com</t>
  </si>
  <si>
    <r>
      <t xml:space="preserve">הגליון נערך על ידי </t>
    </r>
    <r>
      <rPr>
        <b/>
        <u val="single"/>
        <sz val="18"/>
        <color indexed="9"/>
        <rFont val="David"/>
        <family val="2"/>
      </rPr>
      <t>אבי קדוש</t>
    </r>
    <r>
      <rPr>
        <b/>
        <sz val="14"/>
        <color indexed="9"/>
        <rFont val="David"/>
        <family val="2"/>
      </rPr>
      <t xml:space="preserve"> - יועץ מס, מתמחה בראיית חשבון ומומחה לביטוח פנסיוני וכל הזכויות שמורות לו </t>
    </r>
    <r>
      <rPr>
        <b/>
        <sz val="14"/>
        <color indexed="9"/>
        <rFont val="Arial"/>
        <family val="0"/>
      </rPr>
      <t>©</t>
    </r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</si>
</sst>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"/>
    <numFmt numFmtId="165" formatCode="0.00000"/>
    <numFmt numFmtId="166" formatCode="0.000"/>
    <numFmt numFmtId="167" formatCode="0.0"/>
    <numFmt numFmtId="168" formatCode="_ * #,##0.0_ ;_ * \-#,##0.0_ ;_ * &quot;-&quot;??_ ;_ @_ "/>
    <numFmt numFmtId="169" formatCode="_ * #,##0_ ;_ * \-#,##0_ ;_ * &quot;-&quot;??_ ;_ @_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₪&quot;\ #,##0.00"/>
    <numFmt numFmtId="175" formatCode="&quot;₪&quot;\ #,##0.000"/>
    <numFmt numFmtId="176" formatCode="&quot;₪&quot;\ #,##0.0000"/>
    <numFmt numFmtId="177" formatCode="&quot;₪&quot;\ #,##0.0"/>
    <numFmt numFmtId="178" formatCode="&quot;₪&quot;\ #,##0"/>
  </numFmts>
  <fonts count="2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4"/>
      <name val="David"/>
      <family val="2"/>
    </font>
    <font>
      <b/>
      <sz val="14"/>
      <name val="David"/>
      <family val="2"/>
    </font>
    <font>
      <b/>
      <u val="single"/>
      <sz val="16"/>
      <name val="David"/>
      <family val="2"/>
    </font>
    <font>
      <b/>
      <u val="single"/>
      <sz val="12"/>
      <name val="David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4"/>
      <color indexed="9"/>
      <name val="David"/>
      <family val="2"/>
    </font>
    <font>
      <b/>
      <sz val="14"/>
      <color indexed="9"/>
      <name val="David"/>
      <family val="2"/>
    </font>
    <font>
      <b/>
      <sz val="14"/>
      <color indexed="9"/>
      <name val="Arial"/>
      <family val="2"/>
    </font>
    <font>
      <sz val="14"/>
      <color indexed="10"/>
      <name val="David"/>
      <family val="2"/>
    </font>
    <font>
      <b/>
      <sz val="14"/>
      <color indexed="10"/>
      <name val="David"/>
      <family val="2"/>
    </font>
    <font>
      <sz val="18"/>
      <name val="David"/>
      <family val="2"/>
    </font>
    <font>
      <sz val="18"/>
      <color indexed="10"/>
      <name val="David"/>
      <family val="2"/>
    </font>
    <font>
      <sz val="18"/>
      <color indexed="9"/>
      <name val="David"/>
      <family val="2"/>
    </font>
    <font>
      <b/>
      <u val="single"/>
      <sz val="18"/>
      <color indexed="9"/>
      <name val="David"/>
      <family val="2"/>
    </font>
    <font>
      <b/>
      <u val="single"/>
      <sz val="18"/>
      <name val="David"/>
      <family val="2"/>
    </font>
    <font>
      <sz val="24"/>
      <color indexed="9"/>
      <name val="David"/>
      <family val="2"/>
    </font>
    <font>
      <b/>
      <u val="single"/>
      <sz val="14"/>
      <name val="David"/>
      <family val="2"/>
    </font>
    <font>
      <sz val="24"/>
      <name val="David"/>
      <family val="2"/>
    </font>
    <font>
      <b/>
      <sz val="24"/>
      <name val="David"/>
      <family val="2"/>
    </font>
    <font>
      <b/>
      <sz val="22"/>
      <name val="David"/>
      <family val="2"/>
    </font>
    <font>
      <sz val="22"/>
      <name val="David"/>
      <family val="2"/>
    </font>
    <font>
      <sz val="8"/>
      <name val="Tahoma"/>
      <family val="2"/>
    </font>
    <font>
      <sz val="19"/>
      <color indexed="9"/>
      <name val="David"/>
      <family val="2"/>
    </font>
    <font>
      <b/>
      <sz val="18"/>
      <color indexed="9"/>
      <name val="David"/>
      <family val="2"/>
    </font>
  </fonts>
  <fills count="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9" fontId="3" fillId="0" borderId="1" xfId="15" applyNumberFormat="1" applyFont="1" applyFill="1" applyBorder="1" applyAlignment="1" applyProtection="1">
      <alignment horizontal="center"/>
      <protection locked="0"/>
    </xf>
    <xf numFmtId="169" fontId="3" fillId="0" borderId="1" xfId="15" applyNumberFormat="1" applyFont="1" applyFill="1" applyBorder="1" applyAlignment="1" applyProtection="1">
      <alignment/>
      <protection locked="0"/>
    </xf>
    <xf numFmtId="0" fontId="13" fillId="2" borderId="0" xfId="0" applyFont="1" applyFill="1" applyAlignment="1" applyProtection="1">
      <alignment/>
      <protection/>
    </xf>
    <xf numFmtId="0" fontId="13" fillId="3" borderId="0" xfId="0" applyFont="1" applyFill="1" applyAlignment="1" applyProtection="1">
      <alignment/>
      <protection/>
    </xf>
    <xf numFmtId="0" fontId="10" fillId="3" borderId="0" xfId="0" applyFont="1" applyFill="1" applyAlignment="1" applyProtection="1">
      <alignment/>
      <protection/>
    </xf>
    <xf numFmtId="0" fontId="10" fillId="4" borderId="0" xfId="0" applyFont="1" applyFill="1" applyAlignment="1" applyProtection="1">
      <alignment/>
      <protection/>
    </xf>
    <xf numFmtId="0" fontId="14" fillId="2" borderId="0" xfId="0" applyFont="1" applyFill="1" applyAlignment="1" applyProtection="1">
      <alignment horizontal="center"/>
      <protection/>
    </xf>
    <xf numFmtId="0" fontId="14" fillId="3" borderId="0" xfId="0" applyFont="1" applyFill="1" applyAlignment="1" applyProtection="1">
      <alignment horizontal="center"/>
      <protection/>
    </xf>
    <xf numFmtId="0" fontId="11" fillId="3" borderId="0" xfId="0" applyFont="1" applyFill="1" applyAlignment="1" applyProtection="1">
      <alignment horizontal="center"/>
      <protection/>
    </xf>
    <xf numFmtId="0" fontId="11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4" fillId="3" borderId="0" xfId="0" applyFont="1" applyFill="1" applyAlignment="1" applyProtection="1">
      <alignment/>
      <protection/>
    </xf>
    <xf numFmtId="0" fontId="11" fillId="3" borderId="0" xfId="0" applyFont="1" applyFill="1" applyAlignment="1" applyProtection="1">
      <alignment/>
      <protection/>
    </xf>
    <xf numFmtId="0" fontId="3" fillId="5" borderId="0" xfId="0" applyFont="1" applyFill="1" applyAlignment="1" applyProtection="1">
      <alignment/>
      <protection/>
    </xf>
    <xf numFmtId="0" fontId="5" fillId="5" borderId="0" xfId="0" applyFont="1" applyFill="1" applyAlignment="1" applyProtection="1">
      <alignment/>
      <protection/>
    </xf>
    <xf numFmtId="169" fontId="3" fillId="5" borderId="0" xfId="15" applyNumberFormat="1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4" fillId="5" borderId="2" xfId="0" applyFont="1" applyFill="1" applyBorder="1" applyAlignment="1" applyProtection="1">
      <alignment/>
      <protection/>
    </xf>
    <xf numFmtId="0" fontId="3" fillId="5" borderId="1" xfId="0" applyFont="1" applyFill="1" applyBorder="1" applyAlignment="1" applyProtection="1">
      <alignment/>
      <protection/>
    </xf>
    <xf numFmtId="0" fontId="3" fillId="5" borderId="3" xfId="0" applyFont="1" applyFill="1" applyBorder="1" applyAlignment="1" applyProtection="1">
      <alignment/>
      <protection/>
    </xf>
    <xf numFmtId="169" fontId="3" fillId="5" borderId="1" xfId="15" applyNumberFormat="1" applyFont="1" applyFill="1" applyBorder="1" applyAlignment="1" applyProtection="1">
      <alignment horizontal="center"/>
      <protection/>
    </xf>
    <xf numFmtId="0" fontId="6" fillId="5" borderId="0" xfId="0" applyFont="1" applyFill="1" applyAlignment="1" applyProtection="1">
      <alignment/>
      <protection/>
    </xf>
    <xf numFmtId="0" fontId="22" fillId="6" borderId="0" xfId="0" applyFont="1" applyFill="1" applyBorder="1" applyAlignment="1" applyProtection="1">
      <alignment/>
      <protection/>
    </xf>
    <xf numFmtId="0" fontId="23" fillId="6" borderId="0" xfId="0" applyFont="1" applyFill="1" applyBorder="1" applyAlignment="1" applyProtection="1">
      <alignment/>
      <protection/>
    </xf>
    <xf numFmtId="1" fontId="23" fillId="6" borderId="0" xfId="0" applyNumberFormat="1" applyFont="1" applyFill="1" applyAlignment="1" applyProtection="1">
      <alignment horizontal="center"/>
      <protection/>
    </xf>
    <xf numFmtId="0" fontId="23" fillId="6" borderId="0" xfId="0" applyFont="1" applyFill="1" applyAlignment="1" applyProtection="1">
      <alignment horizontal="right"/>
      <protection/>
    </xf>
    <xf numFmtId="0" fontId="27" fillId="6" borderId="0" xfId="0" applyFont="1" applyFill="1" applyAlignment="1" applyProtection="1">
      <alignment/>
      <protection/>
    </xf>
    <xf numFmtId="0" fontId="20" fillId="6" borderId="0" xfId="0" applyFont="1" applyFill="1" applyAlignment="1" applyProtection="1">
      <alignment/>
      <protection/>
    </xf>
    <xf numFmtId="178" fontId="27" fillId="6" borderId="0" xfId="0" applyNumberFormat="1" applyFont="1" applyFill="1" applyAlignment="1" applyProtection="1">
      <alignment/>
      <protection/>
    </xf>
    <xf numFmtId="0" fontId="16" fillId="2" borderId="0" xfId="0" applyFont="1" applyFill="1" applyAlignment="1" applyProtection="1">
      <alignment/>
      <protection/>
    </xf>
    <xf numFmtId="0" fontId="16" fillId="3" borderId="0" xfId="0" applyFont="1" applyFill="1" applyAlignment="1" applyProtection="1">
      <alignment/>
      <protection/>
    </xf>
    <xf numFmtId="0" fontId="15" fillId="3" borderId="0" xfId="0" applyFont="1" applyFill="1" applyAlignment="1" applyProtection="1">
      <alignment/>
      <protection/>
    </xf>
    <xf numFmtId="0" fontId="15" fillId="5" borderId="0" xfId="0" applyFont="1" applyFill="1" applyAlignment="1" applyProtection="1">
      <alignment/>
      <protection/>
    </xf>
    <xf numFmtId="0" fontId="15" fillId="6" borderId="0" xfId="0" applyFont="1" applyFill="1" applyAlignment="1" applyProtection="1">
      <alignment/>
      <protection/>
    </xf>
    <xf numFmtId="0" fontId="24" fillId="6" borderId="0" xfId="0" applyFont="1" applyFill="1" applyBorder="1" applyAlignment="1" applyProtection="1">
      <alignment/>
      <protection/>
    </xf>
    <xf numFmtId="0" fontId="25" fillId="6" borderId="0" xfId="0" applyFont="1" applyFill="1" applyAlignment="1" applyProtection="1">
      <alignment/>
      <protection/>
    </xf>
    <xf numFmtId="1" fontId="24" fillId="6" borderId="0" xfId="0" applyNumberFormat="1" applyFont="1" applyFill="1" applyAlignment="1" applyProtection="1">
      <alignment/>
      <protection/>
    </xf>
    <xf numFmtId="0" fontId="17" fillId="6" borderId="0" xfId="0" applyFont="1" applyFill="1" applyAlignment="1" applyProtection="1">
      <alignment/>
      <protection/>
    </xf>
    <xf numFmtId="0" fontId="17" fillId="5" borderId="0" xfId="0" applyFont="1" applyFill="1" applyAlignment="1" applyProtection="1">
      <alignment/>
      <protection/>
    </xf>
    <xf numFmtId="0" fontId="17" fillId="5" borderId="0" xfId="0" applyFont="1" applyFill="1" applyAlignment="1" applyProtection="1">
      <alignment readingOrder="2"/>
      <protection/>
    </xf>
    <xf numFmtId="0" fontId="19" fillId="5" borderId="0" xfId="0" applyFont="1" applyFill="1" applyBorder="1" applyAlignment="1" applyProtection="1">
      <alignment/>
      <protection/>
    </xf>
    <xf numFmtId="1" fontId="17" fillId="5" borderId="0" xfId="0" applyNumberFormat="1" applyFont="1" applyFill="1" applyAlignment="1" applyProtection="1">
      <alignment/>
      <protection/>
    </xf>
    <xf numFmtId="49" fontId="3" fillId="5" borderId="0" xfId="0" applyNumberFormat="1" applyFont="1" applyFill="1" applyAlignment="1" applyProtection="1">
      <alignment horizontal="right" readingOrder="2"/>
      <protection/>
    </xf>
    <xf numFmtId="0" fontId="8" fillId="5" borderId="0" xfId="0" applyFont="1" applyFill="1" applyAlignment="1" applyProtection="1">
      <alignment horizontal="right" readingOrder="2"/>
      <protection/>
    </xf>
    <xf numFmtId="49" fontId="3" fillId="5" borderId="0" xfId="0" applyNumberFormat="1" applyFont="1" applyFill="1" applyAlignment="1" applyProtection="1">
      <alignment readingOrder="2"/>
      <protection/>
    </xf>
    <xf numFmtId="0" fontId="3" fillId="5" borderId="0" xfId="0" applyFont="1" applyFill="1" applyAlignment="1" applyProtection="1">
      <alignment readingOrder="2"/>
      <protection/>
    </xf>
    <xf numFmtId="0" fontId="9" fillId="5" borderId="0" xfId="0" applyFont="1" applyFill="1" applyAlignment="1" applyProtection="1">
      <alignment horizontal="right" readingOrder="2"/>
      <protection/>
    </xf>
    <xf numFmtId="0" fontId="4" fillId="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21" fillId="5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0" fontId="0" fillId="3" borderId="0" xfId="0" applyNumberFormat="1" applyFill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21" fillId="5" borderId="0" xfId="0" applyFont="1" applyFill="1" applyAlignment="1" applyProtection="1">
      <alignment horizontal="center"/>
      <protection/>
    </xf>
    <xf numFmtId="0" fontId="18" fillId="4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4" borderId="0" xfId="0" applyFont="1" applyFill="1" applyAlignment="1" applyProtection="1">
      <alignment horizontal="center" wrapText="1" readingOrder="2"/>
      <protection/>
    </xf>
    <xf numFmtId="0" fontId="0" fillId="0" borderId="0" xfId="0" applyAlignment="1" applyProtection="1">
      <alignment horizontal="center" wrapText="1"/>
      <protection/>
    </xf>
    <xf numFmtId="0" fontId="8" fillId="5" borderId="0" xfId="0" applyFont="1" applyFill="1" applyAlignment="1" applyProtection="1">
      <alignment horizontal="right"/>
      <protection/>
    </xf>
    <xf numFmtId="0" fontId="0" fillId="5" borderId="0" xfId="0" applyFont="1" applyFill="1" applyAlignment="1" applyProtection="1">
      <alignment/>
      <protection/>
    </xf>
    <xf numFmtId="0" fontId="28" fillId="7" borderId="0" xfId="0" applyFont="1" applyFill="1" applyAlignment="1" applyProtection="1">
      <alignment horizontal="center"/>
      <protection/>
    </xf>
    <xf numFmtId="0" fontId="7" fillId="7" borderId="0" xfId="0" applyFont="1" applyFill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923925</xdr:colOff>
      <xdr:row>8</xdr:row>
      <xdr:rowOff>9525</xdr:rowOff>
    </xdr:from>
    <xdr:to>
      <xdr:col>9</xdr:col>
      <xdr:colOff>361950</xdr:colOff>
      <xdr:row>12</xdr:row>
      <xdr:rowOff>19050</xdr:rowOff>
    </xdr:to>
    <xdr:grpSp>
      <xdr:nvGrpSpPr>
        <xdr:cNvPr id="1" name="Group 12"/>
        <xdr:cNvGrpSpPr>
          <a:grpSpLocks/>
        </xdr:cNvGrpSpPr>
      </xdr:nvGrpSpPr>
      <xdr:grpSpPr>
        <a:xfrm>
          <a:off x="7591425" y="2143125"/>
          <a:ext cx="1752600" cy="695325"/>
          <a:chOff x="15714" y="233"/>
          <a:chExt cx="184" cy="73"/>
        </a:xfrm>
        <a:solidFill>
          <a:srgbClr val="FFFFFF"/>
        </a:solidFill>
      </xdr:grpSpPr>
      <xdr:pic macro="[0]!מחיקת_תאים">
        <xdr:nvPicPr>
          <xdr:cNvPr id="2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714" y="233"/>
            <a:ext cx="184" cy="7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8"/>
  <sheetViews>
    <sheetView rightToLeft="1" tabSelected="1" workbookViewId="0" topLeftCell="A1">
      <selection activeCell="D15" sqref="D15"/>
    </sheetView>
  </sheetViews>
  <sheetFormatPr defaultColWidth="9.140625" defaultRowHeight="12.75"/>
  <cols>
    <col min="1" max="1" width="9.140625" style="14" customWidth="1"/>
    <col min="2" max="2" width="23.421875" style="48" customWidth="1"/>
    <col min="3" max="3" width="27.57421875" style="14" customWidth="1"/>
    <col min="4" max="4" width="10.421875" style="16" customWidth="1"/>
    <col min="5" max="5" width="9.140625" style="14" customWidth="1"/>
    <col min="6" max="6" width="15.8515625" style="14" bestFit="1" customWidth="1"/>
    <col min="7" max="7" width="4.421875" style="14" customWidth="1"/>
    <col min="8" max="8" width="21.00390625" style="14" customWidth="1"/>
    <col min="9" max="9" width="13.7109375" style="14" customWidth="1"/>
    <col min="10" max="10" width="9.7109375" style="14" customWidth="1"/>
    <col min="11" max="11" width="0.42578125" style="14" customWidth="1"/>
    <col min="12" max="12" width="9.140625" style="3" customWidth="1"/>
    <col min="13" max="41" width="9.140625" style="4" customWidth="1"/>
    <col min="42" max="43" width="9.140625" style="17" customWidth="1"/>
    <col min="44" max="16384" width="9.140625" style="14" customWidth="1"/>
  </cols>
  <sheetData>
    <row r="1" spans="1:43" s="6" customFormat="1" ht="27.75" customHeight="1">
      <c r="A1" s="61" t="s">
        <v>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  <c r="AQ1" s="5"/>
    </row>
    <row r="2" spans="1:43" s="10" customFormat="1" ht="37.5" customHeight="1">
      <c r="A2" s="63" t="s">
        <v>80</v>
      </c>
      <c r="B2" s="63"/>
      <c r="C2" s="63"/>
      <c r="D2" s="63"/>
      <c r="E2" s="63"/>
      <c r="F2" s="63"/>
      <c r="G2" s="63"/>
      <c r="H2" s="63"/>
      <c r="I2" s="63"/>
      <c r="J2" s="64"/>
      <c r="K2" s="64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9"/>
      <c r="AQ2" s="9"/>
    </row>
    <row r="3" spans="1:43" s="11" customFormat="1" ht="18.75" customHeight="1">
      <c r="A3" s="69" t="s">
        <v>104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3"/>
      <c r="AQ3" s="13"/>
    </row>
    <row r="4" spans="1:43" s="11" customFormat="1" ht="18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3"/>
      <c r="AQ4" s="13"/>
    </row>
    <row r="5" ht="20.25">
      <c r="B5" s="15"/>
    </row>
    <row r="6" spans="2:7" ht="18.75">
      <c r="B6" s="18" t="s">
        <v>78</v>
      </c>
      <c r="C6" s="19"/>
      <c r="D6" s="2"/>
      <c r="E6" s="19"/>
      <c r="F6" s="19"/>
      <c r="G6" s="20"/>
    </row>
    <row r="7" spans="2:7" ht="18.75">
      <c r="B7" s="18" t="s">
        <v>79</v>
      </c>
      <c r="C7" s="19"/>
      <c r="D7" s="1"/>
      <c r="E7" s="19"/>
      <c r="F7" s="19"/>
      <c r="G7" s="20"/>
    </row>
    <row r="8" spans="2:7" ht="7.5" customHeight="1">
      <c r="B8" s="18"/>
      <c r="C8" s="19"/>
      <c r="D8" s="21"/>
      <c r="E8" s="19"/>
      <c r="F8" s="19"/>
      <c r="G8" s="20"/>
    </row>
    <row r="9" spans="2:7" ht="18.75">
      <c r="B9" s="18" t="s">
        <v>86</v>
      </c>
      <c r="C9" s="19"/>
      <c r="D9" s="1"/>
      <c r="E9" s="19"/>
      <c r="F9" s="19"/>
      <c r="G9" s="20"/>
    </row>
    <row r="10" spans="2:7" ht="8.25" customHeight="1">
      <c r="B10" s="18"/>
      <c r="C10" s="19"/>
      <c r="D10" s="21"/>
      <c r="E10" s="19"/>
      <c r="F10" s="19"/>
      <c r="G10" s="20"/>
    </row>
    <row r="11" spans="2:7" ht="18.75">
      <c r="B11" s="18" t="s">
        <v>83</v>
      </c>
      <c r="C11" s="19"/>
      <c r="D11" s="1"/>
      <c r="E11" s="19"/>
      <c r="F11" s="19"/>
      <c r="G11" s="20"/>
    </row>
    <row r="12" spans="2:7" ht="8.25" customHeight="1">
      <c r="B12" s="18"/>
      <c r="C12" s="19"/>
      <c r="D12" s="19"/>
      <c r="E12" s="19"/>
      <c r="F12" s="19"/>
      <c r="G12" s="20"/>
    </row>
    <row r="13" spans="2:9" ht="18.75">
      <c r="B13" s="18" t="s">
        <v>82</v>
      </c>
      <c r="C13" s="19"/>
      <c r="D13" s="1"/>
      <c r="E13" s="19" t="s">
        <v>51</v>
      </c>
      <c r="F13" s="19"/>
      <c r="G13" s="20"/>
      <c r="I13" s="60" t="s">
        <v>102</v>
      </c>
    </row>
    <row r="14" spans="2:7" ht="8.25" customHeight="1">
      <c r="B14" s="18"/>
      <c r="C14" s="19"/>
      <c r="D14" s="21"/>
      <c r="E14" s="19"/>
      <c r="F14" s="19"/>
      <c r="G14" s="20"/>
    </row>
    <row r="15" spans="2:8" ht="18.75">
      <c r="B15" s="18" t="s">
        <v>87</v>
      </c>
      <c r="C15" s="19"/>
      <c r="D15" s="1"/>
      <c r="E15" s="19" t="s">
        <v>62</v>
      </c>
      <c r="F15" s="19"/>
      <c r="G15" s="20"/>
      <c r="H15" s="48"/>
    </row>
    <row r="16" spans="2:7" ht="9" customHeight="1">
      <c r="B16" s="18"/>
      <c r="C16" s="19"/>
      <c r="D16" s="21"/>
      <c r="E16" s="19"/>
      <c r="F16" s="19"/>
      <c r="G16" s="20"/>
    </row>
    <row r="17" spans="2:7" ht="18.75">
      <c r="B17" s="18" t="s">
        <v>81</v>
      </c>
      <c r="C17" s="19"/>
      <c r="D17" s="2"/>
      <c r="E17" s="19"/>
      <c r="F17" s="19"/>
      <c r="G17" s="20"/>
    </row>
    <row r="18" spans="2:7" ht="18.75">
      <c r="B18" s="18" t="s">
        <v>6</v>
      </c>
      <c r="C18" s="19"/>
      <c r="D18" s="1"/>
      <c r="E18" s="19" t="s">
        <v>62</v>
      </c>
      <c r="F18" s="19"/>
      <c r="G18" s="20"/>
    </row>
    <row r="19" ht="18.75">
      <c r="B19" s="22" t="s">
        <v>90</v>
      </c>
    </row>
    <row r="20" spans="1:43" s="33" customFormat="1" ht="30.75">
      <c r="A20" s="23"/>
      <c r="B20" s="24" t="s">
        <v>50</v>
      </c>
      <c r="C20" s="23"/>
      <c r="D20" s="25">
        <f>גיליון1!F131</f>
        <v>0</v>
      </c>
      <c r="E20" s="26" t="s">
        <v>64</v>
      </c>
      <c r="F20" s="27" t="str">
        <f>IF(E110,"הכנסות בת/ן הזוג השפיעו על המענק בסך"," ")</f>
        <v> </v>
      </c>
      <c r="G20" s="28"/>
      <c r="H20" s="28"/>
      <c r="I20" s="28"/>
      <c r="J20" s="29" t="str">
        <f>IF(E110,MIN(D114,D107)," ")</f>
        <v> </v>
      </c>
      <c r="K20" s="28"/>
      <c r="L20" s="30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32"/>
    </row>
    <row r="21" spans="1:43" s="33" customFormat="1" ht="27.75">
      <c r="A21" s="34"/>
      <c r="B21" s="35" t="s">
        <v>65</v>
      </c>
      <c r="C21" s="36"/>
      <c r="D21" s="37" t="str">
        <f>E158</f>
        <v>2009</v>
      </c>
      <c r="E21" s="34"/>
      <c r="F21" s="38"/>
      <c r="G21" s="38"/>
      <c r="H21" s="38"/>
      <c r="I21" s="38"/>
      <c r="J21" s="38"/>
      <c r="K21" s="38"/>
      <c r="L21" s="30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2"/>
      <c r="AQ21" s="32"/>
    </row>
    <row r="22" spans="1:43" s="33" customFormat="1" ht="23.25">
      <c r="A22" s="67" t="s">
        <v>103</v>
      </c>
      <c r="B22" s="68"/>
      <c r="C22" s="68"/>
      <c r="D22" s="68"/>
      <c r="E22" s="68"/>
      <c r="F22" s="68"/>
      <c r="G22" s="68"/>
      <c r="H22" s="68"/>
      <c r="I22" s="68"/>
      <c r="J22" s="68"/>
      <c r="K22" s="39"/>
      <c r="L22" s="30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2"/>
      <c r="AQ22" s="32"/>
    </row>
    <row r="23" spans="1:43" s="33" customFormat="1" ht="23.25">
      <c r="A23" s="40"/>
      <c r="B23" s="41" t="s">
        <v>63</v>
      </c>
      <c r="C23" s="39"/>
      <c r="D23" s="42"/>
      <c r="E23" s="39"/>
      <c r="F23" s="39"/>
      <c r="G23" s="39"/>
      <c r="H23" s="39"/>
      <c r="I23" s="39"/>
      <c r="J23" s="39"/>
      <c r="K23" s="39"/>
      <c r="L23" s="30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2"/>
      <c r="AQ23" s="32"/>
    </row>
    <row r="24" spans="1:10" ht="18.75">
      <c r="A24" s="43" t="s">
        <v>71</v>
      </c>
      <c r="B24" s="65" t="s">
        <v>59</v>
      </c>
      <c r="C24" s="66"/>
      <c r="D24" s="66"/>
      <c r="E24" s="66"/>
      <c r="F24" s="66"/>
      <c r="G24" s="66"/>
      <c r="H24" s="66"/>
      <c r="I24" s="66"/>
      <c r="J24" s="66"/>
    </row>
    <row r="25" spans="1:2" ht="18.75">
      <c r="A25" s="43"/>
      <c r="B25" s="44" t="s">
        <v>60</v>
      </c>
    </row>
    <row r="26" spans="1:2" ht="18.75">
      <c r="A26" s="43"/>
      <c r="B26" s="44"/>
    </row>
    <row r="27" spans="1:2" ht="18.75">
      <c r="A27" s="43" t="s">
        <v>91</v>
      </c>
      <c r="B27" s="44" t="s">
        <v>93</v>
      </c>
    </row>
    <row r="28" spans="1:2" ht="18.75">
      <c r="A28" s="43"/>
      <c r="B28" s="44" t="s">
        <v>94</v>
      </c>
    </row>
    <row r="29" spans="1:2" ht="18.75">
      <c r="A29" s="43"/>
      <c r="B29" s="44" t="s">
        <v>95</v>
      </c>
    </row>
    <row r="30" spans="1:2" ht="18.75">
      <c r="A30" s="43"/>
      <c r="B30" s="44" t="s">
        <v>96</v>
      </c>
    </row>
    <row r="31" spans="1:2" ht="18.75">
      <c r="A31" s="43"/>
      <c r="B31" s="44" t="s">
        <v>97</v>
      </c>
    </row>
    <row r="32" spans="1:2" ht="18.75">
      <c r="A32" s="43"/>
      <c r="B32" s="44" t="s">
        <v>98</v>
      </c>
    </row>
    <row r="33" spans="1:2" ht="18.75">
      <c r="A33" s="43"/>
      <c r="B33" s="44" t="s">
        <v>99</v>
      </c>
    </row>
    <row r="34" spans="1:2" ht="18.75">
      <c r="A34" s="43"/>
      <c r="B34" s="44" t="s">
        <v>100</v>
      </c>
    </row>
    <row r="35" spans="1:2" ht="18.75">
      <c r="A35" s="43"/>
      <c r="B35" s="44" t="s">
        <v>101</v>
      </c>
    </row>
    <row r="36" spans="1:2" ht="18.75">
      <c r="A36" s="43"/>
      <c r="B36" s="44"/>
    </row>
    <row r="37" spans="1:2" ht="18.75">
      <c r="A37" s="43" t="s">
        <v>92</v>
      </c>
      <c r="B37" s="44" t="s">
        <v>72</v>
      </c>
    </row>
    <row r="38" spans="1:2" ht="18.75">
      <c r="A38" s="43"/>
      <c r="B38" s="44" t="s">
        <v>73</v>
      </c>
    </row>
    <row r="39" spans="1:2" ht="18.75">
      <c r="A39" s="43"/>
      <c r="B39" s="44" t="s">
        <v>74</v>
      </c>
    </row>
    <row r="40" spans="1:2" ht="18.75">
      <c r="A40" s="43"/>
      <c r="B40" s="44" t="s">
        <v>75</v>
      </c>
    </row>
    <row r="41" spans="1:2" ht="18.75">
      <c r="A41" s="45"/>
      <c r="B41" s="44" t="s">
        <v>76</v>
      </c>
    </row>
    <row r="42" spans="1:2" ht="18.75">
      <c r="A42" s="46"/>
      <c r="B42" s="44"/>
    </row>
    <row r="43" spans="1:2" ht="18.75">
      <c r="A43" s="46"/>
      <c r="B43" s="44"/>
    </row>
    <row r="44" ht="18.75">
      <c r="B44" s="44"/>
    </row>
    <row r="45" ht="18.75">
      <c r="B45" s="44"/>
    </row>
    <row r="46" ht="18.75">
      <c r="B46" s="44"/>
    </row>
    <row r="47" ht="18.75">
      <c r="B47" s="47"/>
    </row>
    <row r="56" ht="18.75" hidden="1"/>
    <row r="57" ht="18.75" hidden="1"/>
    <row r="58" spans="1:20" ht="18.75" hidden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  <c r="N58" s="50"/>
      <c r="O58" s="50"/>
      <c r="P58" s="50"/>
      <c r="Q58" s="50"/>
      <c r="R58" s="50"/>
      <c r="S58" s="50"/>
      <c r="T58" s="50"/>
    </row>
    <row r="59" spans="1:20" ht="18.75" hidden="1">
      <c r="A59" s="51" t="s">
        <v>77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50"/>
      <c r="N59" s="50"/>
      <c r="O59" s="50"/>
      <c r="P59" s="50"/>
      <c r="Q59" s="50"/>
      <c r="R59" s="50"/>
      <c r="S59" s="50"/>
      <c r="T59" s="50"/>
    </row>
    <row r="60" spans="1:20" ht="18.75" hidden="1">
      <c r="A60" s="49"/>
      <c r="B60" s="49" t="s">
        <v>10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50"/>
      <c r="N60" s="50"/>
      <c r="O60" s="50"/>
      <c r="P60" s="50"/>
      <c r="Q60" s="50"/>
      <c r="R60" s="50"/>
      <c r="S60" s="50"/>
      <c r="T60" s="50"/>
    </row>
    <row r="61" spans="1:20" ht="18.75" hidden="1">
      <c r="A61" s="49"/>
      <c r="B61" s="49" t="s">
        <v>11</v>
      </c>
      <c r="C61" s="49"/>
      <c r="D61" s="49">
        <v>1725</v>
      </c>
      <c r="E61" s="49"/>
      <c r="F61" s="49"/>
      <c r="G61" s="49"/>
      <c r="H61" s="49"/>
      <c r="I61" s="49"/>
      <c r="J61" s="49"/>
      <c r="K61" s="49"/>
      <c r="L61" s="49"/>
      <c r="M61" s="50"/>
      <c r="N61" s="50"/>
      <c r="O61" s="50"/>
      <c r="P61" s="50"/>
      <c r="Q61" s="50"/>
      <c r="R61" s="50"/>
      <c r="S61" s="50"/>
      <c r="T61" s="50"/>
    </row>
    <row r="62" spans="1:20" ht="18.75" hidden="1">
      <c r="A62" s="49"/>
      <c r="B62" s="49" t="s">
        <v>12</v>
      </c>
      <c r="C62" s="49"/>
      <c r="D62" s="49" t="str">
        <f>IF(גיליון1!D6&gt;=D61,"b","g")</f>
        <v>g</v>
      </c>
      <c r="E62" s="49"/>
      <c r="F62" s="49"/>
      <c r="G62" s="49"/>
      <c r="H62" s="49"/>
      <c r="I62" s="49"/>
      <c r="J62" s="49"/>
      <c r="K62" s="49"/>
      <c r="L62" s="49"/>
      <c r="M62" s="50"/>
      <c r="N62" s="50"/>
      <c r="O62" s="50"/>
      <c r="P62" s="50"/>
      <c r="Q62" s="50"/>
      <c r="R62" s="50"/>
      <c r="S62" s="50"/>
      <c r="T62" s="50"/>
    </row>
    <row r="63" spans="1:20" ht="18.75" hidden="1">
      <c r="A63" s="49"/>
      <c r="B63" s="49" t="s">
        <v>13</v>
      </c>
      <c r="C63" s="49"/>
      <c r="D63" s="49" t="str">
        <f>IF(D62="b","2007","2008")</f>
        <v>2008</v>
      </c>
      <c r="E63" s="49"/>
      <c r="F63" s="49"/>
      <c r="G63" s="49"/>
      <c r="H63" s="49"/>
      <c r="I63" s="49"/>
      <c r="J63" s="49"/>
      <c r="K63" s="49"/>
      <c r="L63" s="49"/>
      <c r="M63" s="50"/>
      <c r="N63" s="50"/>
      <c r="O63" s="50"/>
      <c r="P63" s="50"/>
      <c r="Q63" s="50"/>
      <c r="R63" s="50"/>
      <c r="S63" s="50"/>
      <c r="T63" s="50"/>
    </row>
    <row r="64" spans="1:20" ht="18.75" hidden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50"/>
      <c r="N64" s="50"/>
      <c r="O64" s="50"/>
      <c r="P64" s="50"/>
      <c r="Q64" s="50"/>
      <c r="R64" s="50"/>
      <c r="S64" s="50"/>
      <c r="T64" s="50"/>
    </row>
    <row r="65" spans="1:20" ht="18.75" hidden="1">
      <c r="A65" s="49"/>
      <c r="B65" s="49" t="s">
        <v>14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50"/>
      <c r="N65" s="50"/>
      <c r="O65" s="50"/>
      <c r="P65" s="50"/>
      <c r="Q65" s="50"/>
      <c r="R65" s="50"/>
      <c r="S65" s="50"/>
      <c r="T65" s="50"/>
    </row>
    <row r="66" spans="1:20" ht="18.75" hidden="1">
      <c r="A66" s="49"/>
      <c r="B66" s="49" t="s">
        <v>19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50"/>
      <c r="N66" s="50"/>
      <c r="O66" s="50"/>
      <c r="P66" s="50"/>
      <c r="Q66" s="50"/>
      <c r="R66" s="50"/>
      <c r="S66" s="50"/>
      <c r="T66" s="50"/>
    </row>
    <row r="67" spans="1:20" ht="18.75" hidden="1">
      <c r="A67" s="49"/>
      <c r="B67" s="49" t="s">
        <v>17</v>
      </c>
      <c r="C67" s="49"/>
      <c r="D67" s="49">
        <f>גיליון1!D6+גיליון1!D7</f>
        <v>0</v>
      </c>
      <c r="E67" s="49"/>
      <c r="F67" s="49"/>
      <c r="G67" s="49"/>
      <c r="H67" s="49"/>
      <c r="I67" s="49"/>
      <c r="J67" s="49"/>
      <c r="K67" s="49"/>
      <c r="L67" s="49"/>
      <c r="M67" s="50"/>
      <c r="N67" s="50"/>
      <c r="O67" s="50"/>
      <c r="P67" s="50"/>
      <c r="Q67" s="50"/>
      <c r="R67" s="50"/>
      <c r="S67" s="50"/>
      <c r="T67" s="50"/>
    </row>
    <row r="68" spans="1:20" ht="18.75" hidden="1">
      <c r="A68" s="49"/>
      <c r="B68" s="49" t="s">
        <v>18</v>
      </c>
      <c r="C68" s="49"/>
      <c r="D68" s="49">
        <f>IF(D67&lt;=גיליון1!C138,1,IF(D67&lt;=גיליון1!C139,2,IF(D67&lt;=גיליון1!C140,3,IF(D67&lt;=גיליון1!C141,4,5))))</f>
        <v>1</v>
      </c>
      <c r="E68" s="49"/>
      <c r="F68" s="49"/>
      <c r="G68" s="49"/>
      <c r="H68" s="49"/>
      <c r="I68" s="49"/>
      <c r="J68" s="49"/>
      <c r="K68" s="49"/>
      <c r="L68" s="49"/>
      <c r="M68" s="50"/>
      <c r="N68" s="50"/>
      <c r="O68" s="50"/>
      <c r="P68" s="50"/>
      <c r="Q68" s="50"/>
      <c r="R68" s="50"/>
      <c r="S68" s="50"/>
      <c r="T68" s="50"/>
    </row>
    <row r="69" spans="1:20" ht="18.75" hidden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50"/>
      <c r="N69" s="50"/>
      <c r="O69" s="50"/>
      <c r="P69" s="50"/>
      <c r="Q69" s="50"/>
      <c r="R69" s="50"/>
      <c r="S69" s="50"/>
      <c r="T69" s="50"/>
    </row>
    <row r="70" spans="1:20" ht="18.75" hidden="1">
      <c r="A70" s="49"/>
      <c r="B70" s="49" t="s">
        <v>20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0"/>
      <c r="N70" s="50"/>
      <c r="O70" s="50"/>
      <c r="P70" s="50"/>
      <c r="Q70" s="50"/>
      <c r="R70" s="50"/>
      <c r="S70" s="50"/>
      <c r="T70" s="50"/>
    </row>
    <row r="71" spans="1:20" ht="18.75" hidden="1">
      <c r="A71" s="49"/>
      <c r="B71" s="49" t="s">
        <v>21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50"/>
      <c r="N71" s="50"/>
      <c r="O71" s="50"/>
      <c r="P71" s="50"/>
      <c r="Q71" s="50"/>
      <c r="R71" s="50"/>
      <c r="S71" s="50"/>
      <c r="T71" s="50"/>
    </row>
    <row r="72" spans="1:20" ht="18.75" hidden="1">
      <c r="A72" s="49"/>
      <c r="B72" s="49" t="s">
        <v>23</v>
      </c>
      <c r="C72" s="49"/>
      <c r="D72" s="49">
        <f>VLOOKUP(D68,גיליון1!A138:O142,IF(OR(גיליון1!D11&lt;=2,גיליון1!D13&gt;=55),4,12),FALSE)</f>
        <v>0</v>
      </c>
      <c r="E72" s="49"/>
      <c r="F72" s="49"/>
      <c r="G72" s="49"/>
      <c r="H72" s="49"/>
      <c r="I72" s="49"/>
      <c r="J72" s="49"/>
      <c r="K72" s="49"/>
      <c r="L72" s="49"/>
      <c r="M72" s="50"/>
      <c r="N72" s="50"/>
      <c r="O72" s="50"/>
      <c r="P72" s="50"/>
      <c r="Q72" s="50"/>
      <c r="R72" s="50"/>
      <c r="S72" s="50"/>
      <c r="T72" s="50"/>
    </row>
    <row r="73" spans="1:20" ht="18.75" hidden="1">
      <c r="A73" s="49"/>
      <c r="B73" s="49" t="s">
        <v>24</v>
      </c>
      <c r="C73" s="49"/>
      <c r="D73" s="49">
        <f>VLOOKUP(D68,גיליון1!A138:O142,7,FALSE)</f>
        <v>0</v>
      </c>
      <c r="E73" s="49"/>
      <c r="F73" s="49"/>
      <c r="G73" s="49"/>
      <c r="H73" s="49"/>
      <c r="I73" s="49"/>
      <c r="J73" s="49"/>
      <c r="K73" s="49"/>
      <c r="L73" s="49"/>
      <c r="M73" s="50"/>
      <c r="N73" s="50"/>
      <c r="O73" s="50"/>
      <c r="P73" s="50"/>
      <c r="Q73" s="50"/>
      <c r="R73" s="50"/>
      <c r="S73" s="50"/>
      <c r="T73" s="50"/>
    </row>
    <row r="74" spans="1:20" ht="18.75" hidden="1">
      <c r="A74" s="49"/>
      <c r="B74" s="49" t="s">
        <v>25</v>
      </c>
      <c r="C74" s="49"/>
      <c r="D74" s="49">
        <f>MAX(0,D67-D73)</f>
        <v>0</v>
      </c>
      <c r="E74" s="49"/>
      <c r="F74" s="49"/>
      <c r="G74" s="49"/>
      <c r="H74" s="49"/>
      <c r="I74" s="49"/>
      <c r="J74" s="49"/>
      <c r="K74" s="49"/>
      <c r="L74" s="49"/>
      <c r="M74" s="50"/>
      <c r="N74" s="50"/>
      <c r="O74" s="50"/>
      <c r="P74" s="50"/>
      <c r="Q74" s="50"/>
      <c r="R74" s="50"/>
      <c r="S74" s="50"/>
      <c r="T74" s="50"/>
    </row>
    <row r="75" spans="1:20" ht="18.75" hidden="1">
      <c r="A75" s="49"/>
      <c r="B75" s="49" t="s">
        <v>27</v>
      </c>
      <c r="C75" s="49"/>
      <c r="D75" s="49">
        <f>VLOOKUP(D68,גיליון1!A138:O142,IF(OR(גיליון1!D11&lt;=2,גיליון1!D13&gt;=55),5,13),FALSE)</f>
        <v>0</v>
      </c>
      <c r="E75" s="49"/>
      <c r="F75" s="49"/>
      <c r="G75" s="49"/>
      <c r="H75" s="49"/>
      <c r="I75" s="49"/>
      <c r="J75" s="49"/>
      <c r="K75" s="49"/>
      <c r="L75" s="49"/>
      <c r="M75" s="50"/>
      <c r="N75" s="50"/>
      <c r="O75" s="50"/>
      <c r="P75" s="50"/>
      <c r="Q75" s="50"/>
      <c r="R75" s="50"/>
      <c r="S75" s="50"/>
      <c r="T75" s="50"/>
    </row>
    <row r="76" spans="1:20" ht="18.75" hidden="1">
      <c r="A76" s="49"/>
      <c r="B76" s="49" t="s">
        <v>26</v>
      </c>
      <c r="C76" s="49"/>
      <c r="D76" s="49">
        <f>D72+D74*D75</f>
        <v>0</v>
      </c>
      <c r="E76" s="49"/>
      <c r="F76" s="49"/>
      <c r="G76" s="49"/>
      <c r="H76" s="49"/>
      <c r="I76" s="49"/>
      <c r="J76" s="49"/>
      <c r="K76" s="49"/>
      <c r="L76" s="49"/>
      <c r="M76" s="50"/>
      <c r="N76" s="50"/>
      <c r="O76" s="50"/>
      <c r="P76" s="50"/>
      <c r="Q76" s="50"/>
      <c r="R76" s="50"/>
      <c r="S76" s="50"/>
      <c r="T76" s="50"/>
    </row>
    <row r="77" spans="1:20" ht="18.75" hidden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50"/>
      <c r="N77" s="50"/>
      <c r="O77" s="50"/>
      <c r="P77" s="50"/>
      <c r="Q77" s="50"/>
      <c r="R77" s="50"/>
      <c r="S77" s="50"/>
      <c r="T77" s="50"/>
    </row>
    <row r="78" spans="1:20" ht="18.75" hidden="1">
      <c r="A78" s="49"/>
      <c r="B78" s="49" t="s">
        <v>28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50"/>
      <c r="N78" s="50"/>
      <c r="O78" s="50"/>
      <c r="P78" s="50"/>
      <c r="Q78" s="50"/>
      <c r="R78" s="50"/>
      <c r="S78" s="50"/>
      <c r="T78" s="50"/>
    </row>
    <row r="79" spans="1:20" ht="18.75" hidden="1">
      <c r="A79" s="49"/>
      <c r="B79" s="49" t="s">
        <v>29</v>
      </c>
      <c r="C79" s="49"/>
      <c r="D79" s="49" t="b">
        <f>D76&lt;20</f>
        <v>1</v>
      </c>
      <c r="E79" s="49"/>
      <c r="F79" s="49"/>
      <c r="G79" s="49"/>
      <c r="H79" s="49"/>
      <c r="I79" s="49"/>
      <c r="J79" s="49"/>
      <c r="K79" s="49"/>
      <c r="L79" s="49"/>
      <c r="M79" s="50"/>
      <c r="N79" s="50"/>
      <c r="O79" s="50"/>
      <c r="P79" s="50"/>
      <c r="Q79" s="50"/>
      <c r="R79" s="50"/>
      <c r="S79" s="50"/>
      <c r="T79" s="50"/>
    </row>
    <row r="80" spans="1:20" ht="18.75" hidden="1">
      <c r="A80" s="49"/>
      <c r="B80" s="49" t="s">
        <v>22</v>
      </c>
      <c r="C80" s="49"/>
      <c r="D80" s="49">
        <f>IF(D79,0,D76)</f>
        <v>0</v>
      </c>
      <c r="E80" s="49"/>
      <c r="F80" s="49"/>
      <c r="G80" s="49"/>
      <c r="H80" s="49"/>
      <c r="I80" s="49"/>
      <c r="J80" s="49"/>
      <c r="K80" s="49"/>
      <c r="L80" s="49"/>
      <c r="M80" s="50"/>
      <c r="N80" s="50"/>
      <c r="O80" s="50"/>
      <c r="P80" s="50"/>
      <c r="Q80" s="50"/>
      <c r="R80" s="50"/>
      <c r="S80" s="50"/>
      <c r="T80" s="50"/>
    </row>
    <row r="81" spans="1:20" ht="18.75" hidden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50"/>
      <c r="N81" s="50"/>
      <c r="O81" s="50"/>
      <c r="P81" s="50"/>
      <c r="Q81" s="50"/>
      <c r="R81" s="50"/>
      <c r="S81" s="50"/>
      <c r="T81" s="50"/>
    </row>
    <row r="82" spans="1:20" ht="18.75" hidden="1">
      <c r="A82" s="49"/>
      <c r="B82" s="49" t="s">
        <v>30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50"/>
      <c r="N82" s="50"/>
      <c r="O82" s="50"/>
      <c r="P82" s="50"/>
      <c r="Q82" s="50"/>
      <c r="R82" s="50"/>
      <c r="S82" s="50"/>
      <c r="T82" s="50"/>
    </row>
    <row r="83" spans="1:20" ht="18.75" hidden="1">
      <c r="A83" s="49"/>
      <c r="B83" s="49" t="s">
        <v>31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50"/>
      <c r="N83" s="50"/>
      <c r="O83" s="50"/>
      <c r="P83" s="50"/>
      <c r="Q83" s="50"/>
      <c r="R83" s="50"/>
      <c r="S83" s="50"/>
      <c r="T83" s="50"/>
    </row>
    <row r="84" spans="1:20" ht="18.75" hidden="1">
      <c r="A84" s="49"/>
      <c r="B84" s="49" t="s">
        <v>32</v>
      </c>
      <c r="C84" s="49"/>
      <c r="D84" s="49"/>
      <c r="E84" s="49"/>
      <c r="F84" s="52">
        <f>D88+D92</f>
        <v>0</v>
      </c>
      <c r="G84" s="49"/>
      <c r="H84" s="49"/>
      <c r="I84" s="49"/>
      <c r="J84" s="49"/>
      <c r="K84" s="49"/>
      <c r="L84" s="49"/>
      <c r="M84" s="50"/>
      <c r="N84" s="50"/>
      <c r="O84" s="50"/>
      <c r="P84" s="50"/>
      <c r="Q84" s="50"/>
      <c r="R84" s="50"/>
      <c r="S84" s="50"/>
      <c r="T84" s="50"/>
    </row>
    <row r="85" spans="1:20" ht="18.75" hidden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50"/>
      <c r="N85" s="50"/>
      <c r="O85" s="50"/>
      <c r="P85" s="50"/>
      <c r="Q85" s="50"/>
      <c r="R85" s="50"/>
      <c r="S85" s="50"/>
      <c r="T85" s="50"/>
    </row>
    <row r="86" spans="1:20" ht="18.75" hidden="1">
      <c r="A86" s="49"/>
      <c r="B86" s="49" t="s">
        <v>33</v>
      </c>
      <c r="C86" s="49"/>
      <c r="D86" s="49"/>
      <c r="E86" s="49">
        <v>10000</v>
      </c>
      <c r="F86" s="49"/>
      <c r="G86" s="49"/>
      <c r="H86" s="49"/>
      <c r="I86" s="49"/>
      <c r="J86" s="49"/>
      <c r="K86" s="49"/>
      <c r="L86" s="49"/>
      <c r="M86" s="50"/>
      <c r="N86" s="50"/>
      <c r="O86" s="50"/>
      <c r="P86" s="50"/>
      <c r="Q86" s="50"/>
      <c r="R86" s="50"/>
      <c r="S86" s="50"/>
      <c r="T86" s="50"/>
    </row>
    <row r="87" spans="1:20" ht="18.75" hidden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50"/>
      <c r="N87" s="50"/>
      <c r="O87" s="50"/>
      <c r="P87" s="50"/>
      <c r="Q87" s="50"/>
      <c r="R87" s="50"/>
      <c r="S87" s="50"/>
      <c r="T87" s="50"/>
    </row>
    <row r="88" spans="1:20" ht="18.75" hidden="1">
      <c r="A88" s="49"/>
      <c r="B88" s="49" t="s">
        <v>34</v>
      </c>
      <c r="C88" s="49"/>
      <c r="D88" s="49">
        <f>SUM(גיליון1!D6:D7)</f>
        <v>0</v>
      </c>
      <c r="E88" s="49"/>
      <c r="F88" s="49"/>
      <c r="G88" s="49"/>
      <c r="H88" s="49"/>
      <c r="I88" s="49"/>
      <c r="J88" s="49"/>
      <c r="K88" s="49"/>
      <c r="L88" s="49"/>
      <c r="M88" s="50"/>
      <c r="N88" s="50"/>
      <c r="O88" s="50"/>
      <c r="P88" s="50"/>
      <c r="Q88" s="50"/>
      <c r="R88" s="50"/>
      <c r="S88" s="50"/>
      <c r="T88" s="50"/>
    </row>
    <row r="89" spans="1:20" ht="18.75" hidden="1">
      <c r="A89" s="49"/>
      <c r="B89" s="49" t="s">
        <v>35</v>
      </c>
      <c r="C89" s="49"/>
      <c r="D89" s="53">
        <v>4000</v>
      </c>
      <c r="E89" s="49"/>
      <c r="F89" s="49"/>
      <c r="G89" s="49"/>
      <c r="H89" s="49"/>
      <c r="I89" s="49"/>
      <c r="J89" s="49"/>
      <c r="K89" s="49"/>
      <c r="L89" s="49"/>
      <c r="M89" s="50"/>
      <c r="N89" s="50"/>
      <c r="O89" s="50"/>
      <c r="P89" s="50"/>
      <c r="Q89" s="50"/>
      <c r="R89" s="50"/>
      <c r="S89" s="50"/>
      <c r="T89" s="50"/>
    </row>
    <row r="90" spans="1:20" ht="18.75" hidden="1">
      <c r="A90" s="49"/>
      <c r="B90" s="49" t="s">
        <v>37</v>
      </c>
      <c r="C90" s="49"/>
      <c r="D90" s="49"/>
      <c r="E90" s="49">
        <f>MAX(0,D88-D89)</f>
        <v>0</v>
      </c>
      <c r="F90" s="49"/>
      <c r="G90" s="49"/>
      <c r="H90" s="49"/>
      <c r="I90" s="49"/>
      <c r="J90" s="49"/>
      <c r="K90" s="49"/>
      <c r="L90" s="49"/>
      <c r="M90" s="50"/>
      <c r="N90" s="50"/>
      <c r="O90" s="50"/>
      <c r="P90" s="50"/>
      <c r="Q90" s="50"/>
      <c r="R90" s="50"/>
      <c r="S90" s="50"/>
      <c r="T90" s="50"/>
    </row>
    <row r="91" spans="1:20" ht="18.75" hidden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50"/>
      <c r="N91" s="50"/>
      <c r="O91" s="50"/>
      <c r="P91" s="50"/>
      <c r="Q91" s="50"/>
      <c r="R91" s="50"/>
      <c r="S91" s="50"/>
      <c r="T91" s="50"/>
    </row>
    <row r="92" spans="1:20" ht="18.75" hidden="1">
      <c r="A92" s="49"/>
      <c r="B92" s="49" t="s">
        <v>36</v>
      </c>
      <c r="C92" s="49"/>
      <c r="D92" s="52">
        <f>D9</f>
        <v>0</v>
      </c>
      <c r="E92" s="49"/>
      <c r="F92" s="49"/>
      <c r="G92" s="49"/>
      <c r="H92" s="49"/>
      <c r="I92" s="49"/>
      <c r="J92" s="49"/>
      <c r="K92" s="49"/>
      <c r="L92" s="49"/>
      <c r="M92" s="50"/>
      <c r="N92" s="50"/>
      <c r="O92" s="50"/>
      <c r="P92" s="50"/>
      <c r="Q92" s="50"/>
      <c r="R92" s="50"/>
      <c r="S92" s="50"/>
      <c r="T92" s="50"/>
    </row>
    <row r="93" spans="1:20" ht="18.75" hidden="1">
      <c r="A93" s="49"/>
      <c r="B93" s="49" t="s">
        <v>35</v>
      </c>
      <c r="C93" s="49"/>
      <c r="D93" s="53">
        <v>4000</v>
      </c>
      <c r="E93" s="49"/>
      <c r="F93" s="49"/>
      <c r="G93" s="49"/>
      <c r="H93" s="49"/>
      <c r="I93" s="49"/>
      <c r="J93" s="49"/>
      <c r="K93" s="49"/>
      <c r="L93" s="49"/>
      <c r="M93" s="50"/>
      <c r="N93" s="50"/>
      <c r="O93" s="50"/>
      <c r="P93" s="50"/>
      <c r="Q93" s="50"/>
      <c r="R93" s="50"/>
      <c r="S93" s="50"/>
      <c r="T93" s="50"/>
    </row>
    <row r="94" spans="1:20" ht="18.75" hidden="1">
      <c r="A94" s="49"/>
      <c r="B94" s="49" t="s">
        <v>37</v>
      </c>
      <c r="C94" s="49"/>
      <c r="D94" s="49"/>
      <c r="E94" s="49">
        <f>MAX(0,D92-D93)</f>
        <v>0</v>
      </c>
      <c r="F94" s="49"/>
      <c r="G94" s="49"/>
      <c r="H94" s="49"/>
      <c r="I94" s="49"/>
      <c r="J94" s="49"/>
      <c r="K94" s="49"/>
      <c r="L94" s="49"/>
      <c r="M94" s="50"/>
      <c r="N94" s="50"/>
      <c r="O94" s="50"/>
      <c r="P94" s="50"/>
      <c r="Q94" s="50"/>
      <c r="R94" s="50"/>
      <c r="S94" s="50"/>
      <c r="T94" s="50"/>
    </row>
    <row r="95" spans="1:20" ht="18.75" hidden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50"/>
      <c r="N95" s="50"/>
      <c r="O95" s="50"/>
      <c r="P95" s="50"/>
      <c r="Q95" s="50"/>
      <c r="R95" s="50"/>
      <c r="S95" s="50"/>
      <c r="T95" s="50"/>
    </row>
    <row r="96" spans="1:20" ht="18.75" hidden="1">
      <c r="A96" s="49"/>
      <c r="B96" s="49"/>
      <c r="C96" s="49"/>
      <c r="D96" s="49"/>
      <c r="E96" s="49"/>
      <c r="F96" s="53"/>
      <c r="G96" s="49"/>
      <c r="H96" s="49"/>
      <c r="I96" s="49"/>
      <c r="J96" s="49"/>
      <c r="K96" s="49"/>
      <c r="L96" s="49"/>
      <c r="M96" s="50"/>
      <c r="N96" s="50"/>
      <c r="O96" s="50"/>
      <c r="P96" s="50"/>
      <c r="Q96" s="50"/>
      <c r="R96" s="50"/>
      <c r="S96" s="50"/>
      <c r="T96" s="50"/>
    </row>
    <row r="97" spans="1:20" ht="18.75" hidden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50"/>
      <c r="N97" s="50"/>
      <c r="O97" s="50"/>
      <c r="P97" s="50"/>
      <c r="Q97" s="50"/>
      <c r="R97" s="50"/>
      <c r="S97" s="50"/>
      <c r="T97" s="50"/>
    </row>
    <row r="98" spans="1:20" ht="18.75" hidden="1">
      <c r="A98" s="49"/>
      <c r="B98" s="49" t="s">
        <v>38</v>
      </c>
      <c r="C98" s="49"/>
      <c r="D98" s="49"/>
      <c r="E98" s="49"/>
      <c r="F98" s="49">
        <f>IF(D92&gt;0,MAX(0,F84-E86)+E94+E90,0)</f>
        <v>0</v>
      </c>
      <c r="G98" s="49"/>
      <c r="H98" s="49"/>
      <c r="I98" s="49"/>
      <c r="J98" s="49"/>
      <c r="K98" s="49"/>
      <c r="L98" s="49"/>
      <c r="M98" s="50"/>
      <c r="N98" s="50"/>
      <c r="O98" s="50"/>
      <c r="P98" s="50"/>
      <c r="Q98" s="50"/>
      <c r="R98" s="50"/>
      <c r="S98" s="50"/>
      <c r="T98" s="50"/>
    </row>
    <row r="99" spans="1:20" ht="18.75" hidden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50"/>
      <c r="N99" s="50"/>
      <c r="O99" s="50"/>
      <c r="P99" s="50"/>
      <c r="Q99" s="50"/>
      <c r="R99" s="50"/>
      <c r="S99" s="50"/>
      <c r="T99" s="50"/>
    </row>
    <row r="100" spans="1:20" ht="18.75" hidden="1">
      <c r="A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50"/>
      <c r="N100" s="50"/>
      <c r="O100" s="50"/>
      <c r="P100" s="50"/>
      <c r="Q100" s="50"/>
      <c r="R100" s="50"/>
      <c r="S100" s="50"/>
      <c r="T100" s="50"/>
    </row>
    <row r="101" spans="1:20" ht="18.75" hidden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50"/>
      <c r="N101" s="50"/>
      <c r="O101" s="50"/>
      <c r="P101" s="50"/>
      <c r="Q101" s="50"/>
      <c r="R101" s="50"/>
      <c r="S101" s="50"/>
      <c r="T101" s="50"/>
    </row>
    <row r="102" spans="1:20" ht="18.75" hidden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50"/>
      <c r="N102" s="50"/>
      <c r="O102" s="50"/>
      <c r="P102" s="50"/>
      <c r="Q102" s="50"/>
      <c r="R102" s="50"/>
      <c r="S102" s="50"/>
      <c r="T102" s="50"/>
    </row>
    <row r="103" spans="1:20" ht="18.75" hidden="1">
      <c r="A103" s="49"/>
      <c r="B103" s="49" t="s">
        <v>39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50"/>
      <c r="N103" s="50"/>
      <c r="O103" s="50"/>
      <c r="P103" s="50"/>
      <c r="Q103" s="50"/>
      <c r="R103" s="50"/>
      <c r="S103" s="50"/>
      <c r="T103" s="50"/>
    </row>
    <row r="104" spans="1:20" ht="18.75" hidden="1">
      <c r="A104" s="49"/>
      <c r="B104" s="49" t="s">
        <v>40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50"/>
      <c r="N104" s="50"/>
      <c r="O104" s="50"/>
      <c r="P104" s="50"/>
      <c r="Q104" s="50"/>
      <c r="R104" s="50"/>
      <c r="S104" s="50"/>
      <c r="T104" s="50"/>
    </row>
    <row r="105" spans="1:20" ht="18.75" hidden="1">
      <c r="A105" s="49"/>
      <c r="B105" s="49" t="s">
        <v>41</v>
      </c>
      <c r="C105" s="49"/>
      <c r="D105" s="49">
        <f>IF(OR(גיליון1!D11&lt;=2,גיליון1!D13&gt;=55),23%,23.5%)</f>
        <v>0.23</v>
      </c>
      <c r="E105" s="49"/>
      <c r="F105" s="49"/>
      <c r="G105" s="49"/>
      <c r="H105" s="49"/>
      <c r="I105" s="49"/>
      <c r="J105" s="49"/>
      <c r="K105" s="49"/>
      <c r="L105" s="49"/>
      <c r="M105" s="50"/>
      <c r="N105" s="50"/>
      <c r="O105" s="50"/>
      <c r="P105" s="50"/>
      <c r="Q105" s="50"/>
      <c r="R105" s="50"/>
      <c r="S105" s="50"/>
      <c r="T105" s="50"/>
    </row>
    <row r="106" spans="1:20" ht="18.75" hidden="1">
      <c r="A106" s="49"/>
      <c r="B106" s="49" t="s">
        <v>38</v>
      </c>
      <c r="C106" s="49"/>
      <c r="D106" s="54">
        <f>F98</f>
        <v>0</v>
      </c>
      <c r="E106" s="49"/>
      <c r="F106" s="49"/>
      <c r="G106" s="49"/>
      <c r="H106" s="49"/>
      <c r="I106" s="49"/>
      <c r="J106" s="49"/>
      <c r="K106" s="49"/>
      <c r="L106" s="49"/>
      <c r="M106" s="50"/>
      <c r="N106" s="50"/>
      <c r="O106" s="50"/>
      <c r="P106" s="50"/>
      <c r="Q106" s="50"/>
      <c r="R106" s="50"/>
      <c r="S106" s="50"/>
      <c r="T106" s="50"/>
    </row>
    <row r="107" spans="1:20" ht="18.75" hidden="1">
      <c r="A107" s="49"/>
      <c r="B107" s="49" t="s">
        <v>42</v>
      </c>
      <c r="C107" s="49"/>
      <c r="D107" s="49">
        <f>D105*D106</f>
        <v>0</v>
      </c>
      <c r="E107" s="49"/>
      <c r="F107" s="49"/>
      <c r="G107" s="49"/>
      <c r="H107" s="49"/>
      <c r="I107" s="49"/>
      <c r="J107" s="49"/>
      <c r="K107" s="49"/>
      <c r="L107" s="49"/>
      <c r="M107" s="50"/>
      <c r="N107" s="50"/>
      <c r="O107" s="50"/>
      <c r="P107" s="50"/>
      <c r="Q107" s="50"/>
      <c r="R107" s="50"/>
      <c r="S107" s="50"/>
      <c r="T107" s="50"/>
    </row>
    <row r="108" spans="1:20" ht="18.75" hidden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50"/>
      <c r="N108" s="50"/>
      <c r="O108" s="50"/>
      <c r="P108" s="50"/>
      <c r="Q108" s="50"/>
      <c r="R108" s="50"/>
      <c r="S108" s="50"/>
      <c r="T108" s="50"/>
    </row>
    <row r="109" spans="1:20" ht="18.75" hidden="1">
      <c r="A109" s="49"/>
      <c r="B109" s="49" t="s">
        <v>84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50"/>
      <c r="N109" s="50"/>
      <c r="O109" s="50"/>
      <c r="P109" s="50"/>
      <c r="Q109" s="50"/>
      <c r="R109" s="50"/>
      <c r="S109" s="50"/>
      <c r="T109" s="50"/>
    </row>
    <row r="110" spans="1:20" ht="18.75" hidden="1">
      <c r="A110" s="49"/>
      <c r="B110" s="49" t="s">
        <v>85</v>
      </c>
      <c r="C110" s="49"/>
      <c r="D110" s="55"/>
      <c r="E110" s="49" t="b">
        <f>AND(D116&lt;D114,D114&gt;20,D17&lt;2,NOT(D18="Yes"))</f>
        <v>0</v>
      </c>
      <c r="F110" s="49"/>
      <c r="G110" s="49"/>
      <c r="H110" s="49"/>
      <c r="I110" s="49"/>
      <c r="J110" s="49"/>
      <c r="K110" s="49"/>
      <c r="L110" s="49"/>
      <c r="M110" s="50"/>
      <c r="N110" s="50"/>
      <c r="O110" s="50"/>
      <c r="P110" s="50"/>
      <c r="Q110" s="50"/>
      <c r="R110" s="50"/>
      <c r="S110" s="50"/>
      <c r="T110" s="50"/>
    </row>
    <row r="111" spans="1:20" ht="18.75" hidden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50"/>
      <c r="N111" s="50"/>
      <c r="O111" s="50"/>
      <c r="P111" s="50"/>
      <c r="Q111" s="50"/>
      <c r="R111" s="50"/>
      <c r="S111" s="50"/>
      <c r="T111" s="50"/>
    </row>
    <row r="112" spans="1:20" ht="18.75" hidden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50"/>
      <c r="N112" s="50"/>
      <c r="O112" s="50"/>
      <c r="P112" s="50"/>
      <c r="Q112" s="50"/>
      <c r="R112" s="50"/>
      <c r="S112" s="50"/>
      <c r="T112" s="50"/>
    </row>
    <row r="113" spans="1:20" ht="18.75" hidden="1">
      <c r="A113" s="49"/>
      <c r="B113" s="49" t="s">
        <v>43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50"/>
      <c r="N113" s="50"/>
      <c r="O113" s="50"/>
      <c r="P113" s="50"/>
      <c r="Q113" s="50"/>
      <c r="R113" s="50"/>
      <c r="S113" s="50"/>
      <c r="T113" s="50"/>
    </row>
    <row r="114" spans="1:20" ht="18.75" hidden="1">
      <c r="A114" s="49"/>
      <c r="B114" s="49" t="s">
        <v>44</v>
      </c>
      <c r="C114" s="49"/>
      <c r="D114" s="49">
        <f>D80</f>
        <v>0</v>
      </c>
      <c r="E114" s="49"/>
      <c r="F114" s="49"/>
      <c r="G114" s="49"/>
      <c r="H114" s="49"/>
      <c r="I114" s="49"/>
      <c r="J114" s="49"/>
      <c r="K114" s="49"/>
      <c r="L114" s="49"/>
      <c r="M114" s="50"/>
      <c r="N114" s="50"/>
      <c r="O114" s="50"/>
      <c r="P114" s="50"/>
      <c r="Q114" s="50"/>
      <c r="R114" s="50"/>
      <c r="S114" s="50"/>
      <c r="T114" s="50"/>
    </row>
    <row r="115" spans="1:20" ht="18.75" hidden="1">
      <c r="A115" s="49"/>
      <c r="B115" s="49" t="s">
        <v>45</v>
      </c>
      <c r="C115" s="49"/>
      <c r="D115" s="53">
        <f>D107</f>
        <v>0</v>
      </c>
      <c r="E115" s="49"/>
      <c r="F115" s="49"/>
      <c r="G115" s="49"/>
      <c r="H115" s="49"/>
      <c r="I115" s="49"/>
      <c r="J115" s="49"/>
      <c r="K115" s="49"/>
      <c r="L115" s="49"/>
      <c r="M115" s="50"/>
      <c r="N115" s="50"/>
      <c r="O115" s="50"/>
      <c r="P115" s="50"/>
      <c r="Q115" s="50"/>
      <c r="R115" s="50"/>
      <c r="S115" s="50"/>
      <c r="T115" s="50"/>
    </row>
    <row r="116" spans="1:20" ht="18.75" hidden="1">
      <c r="A116" s="49"/>
      <c r="B116" s="49" t="s">
        <v>46</v>
      </c>
      <c r="C116" s="49"/>
      <c r="D116" s="49">
        <f>D114-D115</f>
        <v>0</v>
      </c>
      <c r="E116" s="49"/>
      <c r="F116" s="49"/>
      <c r="G116" s="49"/>
      <c r="H116" s="49"/>
      <c r="I116" s="49"/>
      <c r="J116" s="49"/>
      <c r="K116" s="49"/>
      <c r="L116" s="49"/>
      <c r="M116" s="50"/>
      <c r="N116" s="50"/>
      <c r="O116" s="50"/>
      <c r="P116" s="50"/>
      <c r="Q116" s="50"/>
      <c r="R116" s="50"/>
      <c r="S116" s="50"/>
      <c r="T116" s="50"/>
    </row>
    <row r="117" spans="1:20" ht="18.75" hidden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50"/>
      <c r="N117" s="50"/>
      <c r="O117" s="50"/>
      <c r="P117" s="50"/>
      <c r="Q117" s="50"/>
      <c r="R117" s="50"/>
      <c r="S117" s="50"/>
      <c r="T117" s="50"/>
    </row>
    <row r="118" spans="1:20" ht="18.75" hidden="1">
      <c r="A118" s="49"/>
      <c r="B118" s="49" t="s">
        <v>47</v>
      </c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50"/>
      <c r="N118" s="50"/>
      <c r="O118" s="50"/>
      <c r="P118" s="50"/>
      <c r="Q118" s="50"/>
      <c r="R118" s="50"/>
      <c r="S118" s="50"/>
      <c r="T118" s="50"/>
    </row>
    <row r="119" spans="1:20" ht="18.75" hidden="1">
      <c r="A119" s="49"/>
      <c r="B119" s="49" t="s">
        <v>48</v>
      </c>
      <c r="C119" s="49"/>
      <c r="D119" s="49" t="b">
        <f>D116&lt;20</f>
        <v>1</v>
      </c>
      <c r="E119" s="49"/>
      <c r="F119" s="49"/>
      <c r="G119" s="49"/>
      <c r="H119" s="49"/>
      <c r="I119" s="49"/>
      <c r="J119" s="49"/>
      <c r="K119" s="49"/>
      <c r="L119" s="49"/>
      <c r="M119" s="50"/>
      <c r="N119" s="50"/>
      <c r="O119" s="50"/>
      <c r="P119" s="50"/>
      <c r="Q119" s="50"/>
      <c r="R119" s="50"/>
      <c r="S119" s="50"/>
      <c r="T119" s="50"/>
    </row>
    <row r="120" spans="1:20" ht="18.75" hidden="1">
      <c r="A120" s="49"/>
      <c r="B120" s="49" t="s">
        <v>49</v>
      </c>
      <c r="C120" s="49"/>
      <c r="D120" s="49">
        <f>IF(D119,0,D116)</f>
        <v>0</v>
      </c>
      <c r="E120" s="49"/>
      <c r="F120" s="49"/>
      <c r="G120" s="49"/>
      <c r="H120" s="49"/>
      <c r="I120" s="49"/>
      <c r="J120" s="49"/>
      <c r="K120" s="49"/>
      <c r="L120" s="49"/>
      <c r="M120" s="50"/>
      <c r="N120" s="50"/>
      <c r="O120" s="50"/>
      <c r="P120" s="50"/>
      <c r="Q120" s="50"/>
      <c r="R120" s="50"/>
      <c r="S120" s="50"/>
      <c r="T120" s="50"/>
    </row>
    <row r="121" spans="1:20" ht="18.75" hidden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50"/>
      <c r="N121" s="50"/>
      <c r="O121" s="50"/>
      <c r="P121" s="50"/>
      <c r="Q121" s="50"/>
      <c r="R121" s="50"/>
      <c r="S121" s="50"/>
      <c r="T121" s="50"/>
    </row>
    <row r="122" spans="1:20" ht="18.75" hidden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50"/>
      <c r="N122" s="50"/>
      <c r="O122" s="50"/>
      <c r="P122" s="50"/>
      <c r="Q122" s="50"/>
      <c r="R122" s="50"/>
      <c r="S122" s="50"/>
      <c r="T122" s="50"/>
    </row>
    <row r="123" spans="1:20" ht="18.75" hidden="1">
      <c r="A123" s="49"/>
      <c r="B123" s="49" t="s">
        <v>52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50"/>
      <c r="N123" s="50"/>
      <c r="O123" s="50"/>
      <c r="P123" s="50"/>
      <c r="Q123" s="50"/>
      <c r="R123" s="50"/>
      <c r="S123" s="50"/>
      <c r="T123" s="50"/>
    </row>
    <row r="124" spans="1:20" ht="18.75" hidden="1">
      <c r="A124" s="49"/>
      <c r="B124" s="49" t="s">
        <v>53</v>
      </c>
      <c r="C124" s="49"/>
      <c r="D124" s="49">
        <f>גיליון1!D13</f>
        <v>0</v>
      </c>
      <c r="E124" s="49"/>
      <c r="F124" s="49"/>
      <c r="G124" s="49"/>
      <c r="H124" s="49"/>
      <c r="I124" s="49"/>
      <c r="J124" s="49"/>
      <c r="K124" s="49"/>
      <c r="L124" s="49"/>
      <c r="M124" s="50"/>
      <c r="N124" s="50"/>
      <c r="O124" s="50"/>
      <c r="P124" s="50"/>
      <c r="Q124" s="50"/>
      <c r="R124" s="50"/>
      <c r="S124" s="50"/>
      <c r="T124" s="50"/>
    </row>
    <row r="125" spans="1:20" ht="18.75" hidden="1">
      <c r="A125" s="49"/>
      <c r="B125" s="49" t="s">
        <v>54</v>
      </c>
      <c r="C125" s="49"/>
      <c r="D125" s="49">
        <f>גיליון1!D11</f>
        <v>0</v>
      </c>
      <c r="E125" s="49"/>
      <c r="F125" s="49"/>
      <c r="G125" s="49"/>
      <c r="H125" s="49"/>
      <c r="I125" s="49"/>
      <c r="J125" s="49"/>
      <c r="K125" s="49"/>
      <c r="L125" s="49"/>
      <c r="M125" s="50"/>
      <c r="N125" s="50"/>
      <c r="O125" s="50"/>
      <c r="P125" s="50"/>
      <c r="Q125" s="50"/>
      <c r="R125" s="50"/>
      <c r="S125" s="50"/>
      <c r="T125" s="50"/>
    </row>
    <row r="126" spans="1:20" ht="18.75" hidden="1">
      <c r="A126" s="49"/>
      <c r="B126" s="49" t="s">
        <v>55</v>
      </c>
      <c r="C126" s="49"/>
      <c r="D126" s="49">
        <f>גיליון1!D18</f>
        <v>0</v>
      </c>
      <c r="E126" s="49"/>
      <c r="F126" s="49"/>
      <c r="G126" s="49"/>
      <c r="H126" s="49"/>
      <c r="I126" s="49"/>
      <c r="J126" s="49"/>
      <c r="K126" s="49"/>
      <c r="L126" s="49"/>
      <c r="M126" s="50"/>
      <c r="N126" s="50"/>
      <c r="O126" s="50"/>
      <c r="P126" s="50"/>
      <c r="Q126" s="50"/>
      <c r="R126" s="50"/>
      <c r="S126" s="50"/>
      <c r="T126" s="50"/>
    </row>
    <row r="127" spans="1:20" ht="18.75" hidden="1">
      <c r="A127" s="49"/>
      <c r="B127" s="49" t="s">
        <v>56</v>
      </c>
      <c r="C127" s="49"/>
      <c r="D127" s="49">
        <f>גיליון1!D17</f>
        <v>0</v>
      </c>
      <c r="E127" s="49"/>
      <c r="F127" s="49"/>
      <c r="G127" s="49"/>
      <c r="H127" s="49"/>
      <c r="I127" s="49"/>
      <c r="J127" s="49"/>
      <c r="K127" s="49"/>
      <c r="L127" s="49"/>
      <c r="M127" s="50"/>
      <c r="N127" s="50"/>
      <c r="O127" s="50"/>
      <c r="P127" s="50"/>
      <c r="Q127" s="50"/>
      <c r="R127" s="50"/>
      <c r="S127" s="50"/>
      <c r="T127" s="50"/>
    </row>
    <row r="128" spans="1:20" ht="18.75" hidden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50"/>
      <c r="N128" s="50"/>
      <c r="O128" s="50"/>
      <c r="P128" s="50"/>
      <c r="Q128" s="50"/>
      <c r="R128" s="50"/>
      <c r="S128" s="50"/>
      <c r="T128" s="50"/>
    </row>
    <row r="129" spans="1:20" ht="18.75" hidden="1">
      <c r="A129" s="49"/>
      <c r="B129" s="49" t="s">
        <v>57</v>
      </c>
      <c r="C129" s="49"/>
      <c r="D129" s="49" t="str">
        <f>IF(OR(AND(D124&lt;55,D125&lt;1),D124&lt;23,D126="yes",D127&gt;1),"no","yes")</f>
        <v>no</v>
      </c>
      <c r="E129" s="49"/>
      <c r="F129" s="49"/>
      <c r="G129" s="49"/>
      <c r="H129" s="49"/>
      <c r="I129" s="49"/>
      <c r="J129" s="49"/>
      <c r="K129" s="49"/>
      <c r="L129" s="49"/>
      <c r="M129" s="50"/>
      <c r="N129" s="50"/>
      <c r="O129" s="50"/>
      <c r="P129" s="50"/>
      <c r="Q129" s="50"/>
      <c r="R129" s="50"/>
      <c r="S129" s="50"/>
      <c r="T129" s="50"/>
    </row>
    <row r="130" spans="1:20" ht="18.75" hidden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50"/>
      <c r="N130" s="50"/>
      <c r="O130" s="50"/>
      <c r="P130" s="50"/>
      <c r="Q130" s="50"/>
      <c r="R130" s="50"/>
      <c r="S130" s="50"/>
      <c r="T130" s="50"/>
    </row>
    <row r="131" spans="1:20" ht="18.75" hidden="1">
      <c r="A131" s="49"/>
      <c r="B131" s="56" t="s">
        <v>58</v>
      </c>
      <c r="C131" s="56"/>
      <c r="D131" s="56"/>
      <c r="E131" s="56"/>
      <c r="F131" s="56">
        <f>IF(D129="yes",D120,0)</f>
        <v>0</v>
      </c>
      <c r="G131" s="49"/>
      <c r="H131" s="49"/>
      <c r="I131" s="49"/>
      <c r="J131" s="49"/>
      <c r="K131" s="49"/>
      <c r="L131" s="49"/>
      <c r="M131" s="50"/>
      <c r="N131" s="50"/>
      <c r="O131" s="50"/>
      <c r="P131" s="50"/>
      <c r="Q131" s="50"/>
      <c r="R131" s="50"/>
      <c r="S131" s="50"/>
      <c r="T131" s="50"/>
    </row>
    <row r="132" spans="1:20" ht="18.75" hidden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50"/>
      <c r="N132" s="50"/>
      <c r="O132" s="50"/>
      <c r="P132" s="50"/>
      <c r="Q132" s="50"/>
      <c r="R132" s="50"/>
      <c r="S132" s="50"/>
      <c r="T132" s="50"/>
    </row>
    <row r="133" spans="1:20" ht="18.75" hidden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50"/>
      <c r="N133" s="50"/>
      <c r="O133" s="50"/>
      <c r="P133" s="50"/>
      <c r="Q133" s="50"/>
      <c r="R133" s="50"/>
      <c r="S133" s="50"/>
      <c r="T133" s="50"/>
    </row>
    <row r="134" spans="1:20" ht="18.75" hidden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50"/>
      <c r="N134" s="50"/>
      <c r="O134" s="50"/>
      <c r="P134" s="50"/>
      <c r="Q134" s="50"/>
      <c r="R134" s="50"/>
      <c r="S134" s="50"/>
      <c r="T134" s="50"/>
    </row>
    <row r="135" spans="1:20" ht="18.75" hidden="1">
      <c r="A135" s="49"/>
      <c r="B135" s="49" t="s">
        <v>0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50"/>
      <c r="N135" s="50"/>
      <c r="O135" s="50"/>
      <c r="P135" s="50"/>
      <c r="Q135" s="50"/>
      <c r="R135" s="50"/>
      <c r="S135" s="50"/>
      <c r="T135" s="50"/>
    </row>
    <row r="136" spans="1:20" ht="18.75" hidden="1">
      <c r="A136" s="49"/>
      <c r="B136" s="49" t="s">
        <v>1</v>
      </c>
      <c r="C136" s="49"/>
      <c r="D136" s="62" t="s">
        <v>0</v>
      </c>
      <c r="E136" s="62"/>
      <c r="F136" s="62"/>
      <c r="G136" s="62"/>
      <c r="H136" s="62"/>
      <c r="I136" s="62"/>
      <c r="J136" s="49"/>
      <c r="K136" s="49"/>
      <c r="L136" s="49" t="s">
        <v>9</v>
      </c>
      <c r="M136" s="50"/>
      <c r="N136" s="50"/>
      <c r="O136" s="50"/>
      <c r="P136" s="50"/>
      <c r="Q136" s="50"/>
      <c r="R136" s="50"/>
      <c r="S136" s="50"/>
      <c r="T136" s="50"/>
    </row>
    <row r="137" spans="1:20" ht="18.75" hidden="1">
      <c r="A137" s="49"/>
      <c r="B137" s="49" t="s">
        <v>15</v>
      </c>
      <c r="C137" s="49" t="s">
        <v>16</v>
      </c>
      <c r="D137" s="49" t="s">
        <v>2</v>
      </c>
      <c r="E137" s="49" t="s">
        <v>3</v>
      </c>
      <c r="F137" s="49"/>
      <c r="G137" s="49" t="s">
        <v>4</v>
      </c>
      <c r="H137" s="49"/>
      <c r="I137" s="49"/>
      <c r="J137" s="49"/>
      <c r="K137" s="49"/>
      <c r="L137" s="49" t="s">
        <v>2</v>
      </c>
      <c r="M137" s="50" t="s">
        <v>3</v>
      </c>
      <c r="N137" s="50"/>
      <c r="O137" s="50"/>
      <c r="P137" s="50"/>
      <c r="Q137" s="50"/>
      <c r="R137" s="50"/>
      <c r="S137" s="50"/>
      <c r="T137" s="50"/>
    </row>
    <row r="138" spans="1:20" ht="18.75" hidden="1">
      <c r="A138" s="49">
        <v>1</v>
      </c>
      <c r="B138" s="49"/>
      <c r="C138" s="49">
        <v>1724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50"/>
      <c r="N138" s="50"/>
      <c r="O138" s="50"/>
      <c r="P138" s="50"/>
      <c r="Q138" s="50"/>
      <c r="R138" s="50"/>
      <c r="S138" s="50"/>
      <c r="T138" s="50"/>
    </row>
    <row r="139" spans="1:20" ht="18.75" hidden="1">
      <c r="A139" s="49">
        <v>2</v>
      </c>
      <c r="B139" s="49">
        <v>1725</v>
      </c>
      <c r="C139" s="49">
        <v>3000</v>
      </c>
      <c r="D139" s="49">
        <v>70</v>
      </c>
      <c r="E139" s="57">
        <v>0.161</v>
      </c>
      <c r="F139" s="49"/>
      <c r="G139" s="49">
        <v>1725</v>
      </c>
      <c r="H139" s="49" t="s">
        <v>7</v>
      </c>
      <c r="I139" s="49"/>
      <c r="J139" s="49"/>
      <c r="K139" s="49"/>
      <c r="L139" s="49">
        <v>100</v>
      </c>
      <c r="M139" s="58">
        <v>0.235</v>
      </c>
      <c r="N139" s="50"/>
      <c r="O139" s="50"/>
      <c r="P139" s="50"/>
      <c r="Q139" s="50"/>
      <c r="R139" s="50"/>
      <c r="S139" s="50"/>
      <c r="T139" s="50"/>
    </row>
    <row r="140" spans="1:20" ht="18.75" hidden="1">
      <c r="A140" s="49">
        <v>3</v>
      </c>
      <c r="B140" s="49">
        <v>3001</v>
      </c>
      <c r="C140" s="49">
        <v>4000</v>
      </c>
      <c r="D140" s="49">
        <v>275</v>
      </c>
      <c r="E140" s="49">
        <v>0</v>
      </c>
      <c r="F140" s="49"/>
      <c r="G140" s="49">
        <v>0</v>
      </c>
      <c r="H140" s="49"/>
      <c r="I140" s="49"/>
      <c r="J140" s="49"/>
      <c r="K140" s="49"/>
      <c r="L140" s="49">
        <v>400</v>
      </c>
      <c r="M140" s="50">
        <v>0</v>
      </c>
      <c r="N140" s="50"/>
      <c r="O140" s="50"/>
      <c r="P140" s="50"/>
      <c r="Q140" s="50"/>
      <c r="R140" s="50"/>
      <c r="S140" s="50"/>
      <c r="T140" s="50"/>
    </row>
    <row r="141" spans="1:20" ht="18.75" hidden="1">
      <c r="A141" s="49">
        <v>4</v>
      </c>
      <c r="B141" s="49">
        <v>4001</v>
      </c>
      <c r="C141" s="49">
        <v>5700</v>
      </c>
      <c r="D141" s="49">
        <v>275</v>
      </c>
      <c r="E141" s="59">
        <v>-0.23</v>
      </c>
      <c r="F141" s="49"/>
      <c r="G141" s="49">
        <v>4000</v>
      </c>
      <c r="H141" s="49" t="s">
        <v>5</v>
      </c>
      <c r="I141" s="49"/>
      <c r="J141" s="49"/>
      <c r="K141" s="49"/>
      <c r="L141" s="49">
        <v>400</v>
      </c>
      <c r="M141" s="58">
        <v>-0.235</v>
      </c>
      <c r="N141" s="50"/>
      <c r="O141" s="50"/>
      <c r="P141" s="50"/>
      <c r="Q141" s="50"/>
      <c r="R141" s="50"/>
      <c r="S141" s="50"/>
      <c r="T141" s="50"/>
    </row>
    <row r="142" spans="1:20" ht="18.75" hidden="1">
      <c r="A142" s="49">
        <v>5</v>
      </c>
      <c r="B142" s="49">
        <v>5701</v>
      </c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50"/>
      <c r="N142" s="50"/>
      <c r="O142" s="50"/>
      <c r="P142" s="50"/>
      <c r="Q142" s="50"/>
      <c r="R142" s="50"/>
      <c r="S142" s="50"/>
      <c r="T142" s="50"/>
    </row>
    <row r="143" spans="1:20" ht="18.75" hidden="1">
      <c r="A143" s="49"/>
      <c r="B143" s="49" t="s">
        <v>8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50"/>
      <c r="N143" s="50"/>
      <c r="O143" s="50"/>
      <c r="P143" s="50"/>
      <c r="Q143" s="50"/>
      <c r="R143" s="50"/>
      <c r="S143" s="50"/>
      <c r="T143" s="50"/>
    </row>
    <row r="144" spans="1:20" ht="18.75" hidden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50"/>
      <c r="N144" s="50"/>
      <c r="O144" s="50"/>
      <c r="P144" s="50"/>
      <c r="Q144" s="50"/>
      <c r="R144" s="50"/>
      <c r="S144" s="50"/>
      <c r="T144" s="50"/>
    </row>
    <row r="145" spans="1:20" ht="18.75" hidden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50"/>
      <c r="N145" s="50"/>
      <c r="O145" s="50"/>
      <c r="P145" s="50"/>
      <c r="Q145" s="50"/>
      <c r="R145" s="50"/>
      <c r="S145" s="50"/>
      <c r="T145" s="50"/>
    </row>
    <row r="146" spans="1:20" ht="18.75" hidden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50"/>
      <c r="N146" s="50"/>
      <c r="O146" s="50"/>
      <c r="P146" s="50"/>
      <c r="Q146" s="50"/>
      <c r="R146" s="50"/>
      <c r="S146" s="50"/>
      <c r="T146" s="50"/>
    </row>
    <row r="147" spans="1:20" ht="18.75" hidden="1">
      <c r="A147" s="49"/>
      <c r="B147" s="49" t="s">
        <v>66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50"/>
      <c r="N147" s="50"/>
      <c r="O147" s="50"/>
      <c r="P147" s="50"/>
      <c r="Q147" s="50"/>
      <c r="R147" s="50"/>
      <c r="S147" s="50"/>
      <c r="T147" s="50"/>
    </row>
    <row r="148" spans="1:20" ht="18.75" hidden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50"/>
      <c r="N148" s="50"/>
      <c r="O148" s="50"/>
      <c r="P148" s="50"/>
      <c r="Q148" s="50"/>
      <c r="R148" s="50"/>
      <c r="S148" s="50"/>
      <c r="T148" s="50"/>
    </row>
    <row r="149" spans="1:20" ht="18.75" hidden="1">
      <c r="A149" s="49"/>
      <c r="B149" s="49" t="s">
        <v>67</v>
      </c>
      <c r="C149" s="49"/>
      <c r="D149" s="49"/>
      <c r="E149" s="49" t="b">
        <f>גיליון1!D6&gt;=1725</f>
        <v>0</v>
      </c>
      <c r="F149" s="49"/>
      <c r="G149" s="49"/>
      <c r="H149" s="49"/>
      <c r="I149" s="49"/>
      <c r="J149" s="49"/>
      <c r="K149" s="49"/>
      <c r="L149" s="49"/>
      <c r="M149" s="50"/>
      <c r="N149" s="50"/>
      <c r="O149" s="50"/>
      <c r="P149" s="50"/>
      <c r="Q149" s="50"/>
      <c r="R149" s="50"/>
      <c r="S149" s="50"/>
      <c r="T149" s="50"/>
    </row>
    <row r="150" spans="1:20" ht="18.75" hidden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50"/>
      <c r="N150" s="50"/>
      <c r="O150" s="50"/>
      <c r="P150" s="50"/>
      <c r="Q150" s="50"/>
      <c r="R150" s="50"/>
      <c r="S150" s="50"/>
      <c r="T150" s="50"/>
    </row>
    <row r="151" spans="1:20" ht="18.75" hidden="1">
      <c r="A151" s="49"/>
      <c r="B151" s="49" t="s">
        <v>68</v>
      </c>
      <c r="C151" s="49"/>
      <c r="D151" s="49"/>
      <c r="E151" s="49" t="b">
        <f>גיליון1!D6&gt;גיליון1!D7</f>
        <v>0</v>
      </c>
      <c r="F151" s="49"/>
      <c r="G151" s="49"/>
      <c r="H151" s="49"/>
      <c r="I151" s="49"/>
      <c r="J151" s="49"/>
      <c r="K151" s="49"/>
      <c r="L151" s="49"/>
      <c r="M151" s="50"/>
      <c r="N151" s="50"/>
      <c r="O151" s="50"/>
      <c r="P151" s="50"/>
      <c r="Q151" s="50"/>
      <c r="R151" s="50"/>
      <c r="S151" s="50"/>
      <c r="T151" s="50"/>
    </row>
    <row r="152" spans="1:20" ht="18.75" hidden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50"/>
      <c r="N152" s="50"/>
      <c r="O152" s="50"/>
      <c r="P152" s="50"/>
      <c r="Q152" s="50"/>
      <c r="R152" s="50"/>
      <c r="S152" s="50"/>
      <c r="T152" s="50"/>
    </row>
    <row r="153" spans="1:20" ht="18.75" hidden="1">
      <c r="A153" s="49"/>
      <c r="B153" s="49" t="s">
        <v>69</v>
      </c>
      <c r="C153" s="49"/>
      <c r="D153" s="49"/>
      <c r="E153" s="49" t="str">
        <f>IF(E149,"שכיר","עצמאי")</f>
        <v>עצמאי</v>
      </c>
      <c r="F153" s="49"/>
      <c r="G153" s="49"/>
      <c r="H153" s="49"/>
      <c r="I153" s="49"/>
      <c r="J153" s="49"/>
      <c r="K153" s="49"/>
      <c r="L153" s="49"/>
      <c r="M153" s="50"/>
      <c r="N153" s="50"/>
      <c r="O153" s="50"/>
      <c r="P153" s="50"/>
      <c r="Q153" s="50"/>
      <c r="R153" s="50"/>
      <c r="S153" s="50"/>
      <c r="T153" s="50"/>
    </row>
    <row r="154" spans="1:20" ht="18.75" hidden="1">
      <c r="A154" s="49"/>
      <c r="B154" s="49" t="s">
        <v>70</v>
      </c>
      <c r="C154" s="49"/>
      <c r="D154" s="49"/>
      <c r="E154" s="49" t="str">
        <f>IF(E151,"שכיר","עצמאי")</f>
        <v>עצמאי</v>
      </c>
      <c r="F154" s="49"/>
      <c r="G154" s="49"/>
      <c r="H154" s="49"/>
      <c r="I154" s="49"/>
      <c r="J154" s="49"/>
      <c r="K154" s="49"/>
      <c r="L154" s="49"/>
      <c r="M154" s="50"/>
      <c r="N154" s="50"/>
      <c r="O154" s="50"/>
      <c r="P154" s="50"/>
      <c r="Q154" s="50"/>
      <c r="R154" s="50"/>
      <c r="S154" s="50"/>
      <c r="T154" s="50"/>
    </row>
    <row r="155" spans="1:20" ht="18.75" hidden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50"/>
      <c r="N155" s="50"/>
      <c r="O155" s="50"/>
      <c r="P155" s="50"/>
      <c r="Q155" s="50"/>
      <c r="R155" s="50"/>
      <c r="S155" s="50"/>
      <c r="T155" s="50"/>
    </row>
    <row r="156" spans="1:20" ht="18.75" hidden="1">
      <c r="A156" s="49"/>
      <c r="B156" s="49" t="s">
        <v>88</v>
      </c>
      <c r="C156" s="49"/>
      <c r="D156" s="49"/>
      <c r="E156" s="52" t="str">
        <f>IF(OR(D15="No",ISBLANK(D15)),"No","Yes")</f>
        <v>No</v>
      </c>
      <c r="F156" s="49"/>
      <c r="G156" s="49"/>
      <c r="H156" s="49"/>
      <c r="I156" s="49"/>
      <c r="J156" s="49"/>
      <c r="K156" s="49"/>
      <c r="L156" s="49"/>
      <c r="M156" s="50"/>
      <c r="N156" s="50"/>
      <c r="O156" s="50"/>
      <c r="P156" s="50"/>
      <c r="Q156" s="50"/>
      <c r="R156" s="50"/>
      <c r="S156" s="50"/>
      <c r="T156" s="50"/>
    </row>
    <row r="157" spans="1:20" ht="18.75" hidden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50"/>
      <c r="N157" s="50"/>
      <c r="O157" s="50"/>
      <c r="P157" s="50"/>
      <c r="Q157" s="50"/>
      <c r="R157" s="50"/>
      <c r="S157" s="50"/>
      <c r="T157" s="50"/>
    </row>
    <row r="158" spans="2:5" ht="18.75" hidden="1">
      <c r="B158" s="48" t="s">
        <v>89</v>
      </c>
      <c r="E158" s="14" t="str">
        <f>IF(E156="No","2009",IF(E149,"2007","2008"))</f>
        <v>2009</v>
      </c>
    </row>
    <row r="159" ht="18.75" hidden="1"/>
  </sheetData>
  <sheetProtection password="CC31" sheet="1" objects="1" scenarios="1" selectLockedCells="1"/>
  <mergeCells count="6">
    <mergeCell ref="A1:K1"/>
    <mergeCell ref="D136:I136"/>
    <mergeCell ref="A2:K2"/>
    <mergeCell ref="B24:J24"/>
    <mergeCell ref="A22:J22"/>
    <mergeCell ref="A3:L4"/>
  </mergeCells>
  <dataValidations count="1">
    <dataValidation type="list" allowBlank="1" showInputMessage="1" showErrorMessage="1" sqref="D18 D15">
      <formula1>"Yes,No"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6" sqref="A6:T9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עצמה שיווק פיננסי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אבי קדוש</dc:creator>
  <cp:keywords/>
  <dc:description/>
  <cp:lastModifiedBy>אבי קדוש</cp:lastModifiedBy>
  <dcterms:created xsi:type="dcterms:W3CDTF">2008-01-03T12:44:48Z</dcterms:created>
  <dcterms:modified xsi:type="dcterms:W3CDTF">2008-01-08T17:59:50Z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